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\Pictures\Void Racers\Star Bastards Digital Edition\"/>
    </mc:Choice>
  </mc:AlternateContent>
  <workbookProtection lockStructure="1"/>
  <bookViews>
    <workbookView xWindow="0" yWindow="0" windowWidth="34725" windowHeight="17610"/>
  </bookViews>
  <sheets>
    <sheet name="Adventure Sheet" sheetId="1" r:id="rId1"/>
    <sheet name="Data" sheetId="2" state="hidden" r:id="rId2"/>
  </sheets>
  <definedNames>
    <definedName name="Inventory">Data!$C$2:$C$43</definedName>
    <definedName name="Items">Data!$C$2:$C$43</definedName>
    <definedName name="Names">Data!$A$1:$A$2</definedName>
  </definedName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36" i="1"/>
  <c r="I30" i="1"/>
  <c r="G30" i="1"/>
  <c r="G8" i="1"/>
  <c r="E30" i="1"/>
  <c r="M22" i="1"/>
  <c r="K22" i="1"/>
  <c r="I22" i="1"/>
  <c r="G22" i="1"/>
  <c r="E22" i="1"/>
  <c r="N22" i="1"/>
  <c r="D29" i="2"/>
  <c r="D16" i="2"/>
  <c r="D24" i="2"/>
  <c r="D8" i="2"/>
  <c r="K4" i="2" l="1"/>
</calcChain>
</file>

<file path=xl/sharedStrings.xml><?xml version="1.0" encoding="utf-8"?>
<sst xmlns="http://schemas.openxmlformats.org/spreadsheetml/2006/main" count="138" uniqueCount="128">
  <si>
    <t>Adventure Sheet/Log Book/Police Note Book</t>
  </si>
  <si>
    <t>Miroslaw Hermaszewski</t>
  </si>
  <si>
    <t>Leo Canid</t>
  </si>
  <si>
    <t>Space Exploration Quarterly</t>
  </si>
  <si>
    <t>Fuel Canister</t>
  </si>
  <si>
    <t>Health Package</t>
  </si>
  <si>
    <t>Plasma Slugger</t>
  </si>
  <si>
    <t>Mangefizz</t>
  </si>
  <si>
    <t>Trobble</t>
  </si>
  <si>
    <t>Servoboots</t>
  </si>
  <si>
    <t>Trauma Kit</t>
  </si>
  <si>
    <t>Robot Buddy Care Package</t>
  </si>
  <si>
    <t>Starship Beacon</t>
  </si>
  <si>
    <t>Alien Currency</t>
  </si>
  <si>
    <t>Catte Chakold</t>
  </si>
  <si>
    <t>If you roll a 6 on Chakold’s FIST dice, re-roll and add 6 to find his FIST score.</t>
  </si>
  <si>
    <t>Miniature Palm Blaster</t>
  </si>
  <si>
    <t>Drinks Coaster</t>
  </si>
  <si>
    <t>Microwave Grenade</t>
  </si>
  <si>
    <t>Lascalpel</t>
  </si>
  <si>
    <t>Sensor Package</t>
  </si>
  <si>
    <t>"You Call That A" Knife</t>
  </si>
  <si>
    <t>Shield Splitter</t>
  </si>
  <si>
    <t>Gristle Tube</t>
  </si>
  <si>
    <t>Thermos of Something</t>
  </si>
  <si>
    <t>Squidge Workwear</t>
  </si>
  <si>
    <t>Horizon-8</t>
  </si>
  <si>
    <t>Armoured hull means the first injury doesn’t remove a point of EXPERTISE.</t>
  </si>
  <si>
    <t>Elwoo Blue</t>
  </si>
  <si>
    <t>If you see anything relating to music in the text add 30 to the paragraph number. If it makes sense then continue!</t>
  </si>
  <si>
    <t>Golden Energy</t>
  </si>
  <si>
    <t>Fusion Capacitor</t>
  </si>
  <si>
    <t>Nano-Rigged Whist Deck</t>
  </si>
  <si>
    <t>Ratte Rigging</t>
  </si>
  <si>
    <t>Life Support Generator</t>
  </si>
  <si>
    <t>Sticking Plasters</t>
  </si>
  <si>
    <t>Tuning Computer</t>
  </si>
  <si>
    <t>Caterwaul Operations Codes</t>
  </si>
  <si>
    <t>Sizzle Sack</t>
  </si>
  <si>
    <t>Moc</t>
  </si>
  <si>
    <t>His entertaining banter makes him an ideal traveling companion. +5 ENERGY per day in jump.</t>
  </si>
  <si>
    <t>Bones</t>
  </si>
  <si>
    <t>If you see anything relating to skeletons in the text add 30 to the paragraph number. If it makes sense then continue!</t>
  </si>
  <si>
    <t>Party Cracker</t>
  </si>
  <si>
    <t>Disruptor Pistol</t>
  </si>
  <si>
    <t>Rattemilk Cheese</t>
  </si>
  <si>
    <t>Megasteel Hull Plating</t>
  </si>
  <si>
    <t>Deputy Badge</t>
  </si>
  <si>
    <t>Nova Armour</t>
  </si>
  <si>
    <t>Stellar Bug</t>
  </si>
  <si>
    <t>Hull Repair Kit</t>
  </si>
  <si>
    <t>Dazzler Beam</t>
  </si>
  <si>
    <t>Pipe Wrench</t>
  </si>
  <si>
    <t>Iysp Eeled</t>
  </si>
  <si>
    <t>At any time you can inflict one injury on Iysp to gain 10 ENERGY.</t>
  </si>
  <si>
    <t>Tarlee</t>
  </si>
  <si>
    <t>In any combat: +1 on FIST rolls for every round after the first, up to max of +3.</t>
  </si>
  <si>
    <t>Sword of the Bastard Elf</t>
  </si>
  <si>
    <t>Void Racers</t>
  </si>
  <si>
    <t>EXPERTISE</t>
  </si>
  <si>
    <t>ENERGY</t>
  </si>
  <si>
    <t>FISTS</t>
  </si>
  <si>
    <t>TRAITS</t>
  </si>
  <si>
    <t>INJURIES</t>
  </si>
  <si>
    <t>INITIAL</t>
  </si>
  <si>
    <t>CURRENT</t>
  </si>
  <si>
    <t>Turn to 20 to read it</t>
  </si>
  <si>
    <t>Remove up to 3 injuries one on person (not for Bones or Horizon-8)</t>
  </si>
  <si>
    <t>Counts as ally with 4 EXPERTISE and 1 FIST. If injured take out of the fight and roll a dice, on 1-3 discard Trobble.</t>
  </si>
  <si>
    <t>Activated when an injury is taken by the wearer. That injury is ignored as are any further injuries taken in that paragraph. Discard after use.</t>
  </si>
  <si>
    <t>Can only be used outside of combat. Remove up to 3 injuries from Horizon-8. Discard after use.</t>
  </si>
  <si>
    <t>To activate turn to 342 when you encounter a spiky star ship in the Matar system.</t>
  </si>
  <si>
    <t>Trade item. No effect.</t>
  </si>
  <si>
    <t>+1 FIST in the first round of combat only. Doesn’t count as a weapon.</t>
  </si>
  <si>
    <t>If you are playing as the Glomcop turn to 158 to investigate the coaster. If playing as the Pole turn to 376.</t>
  </si>
  <si>
    <t>In ranged combat automatically win the current round without any ENERGY use. Discard when used.</t>
  </si>
  <si>
    <t>In close combat activate to reduce an opponent’s FISTS to 0 for the whole fight. Discard after use.</t>
  </si>
  <si>
    <t>+1 on WEAPONS FIST rolls during space combat.</t>
  </si>
  <si>
    <t>+1 to EXPERTISE in close combat.</t>
  </si>
  <si>
    <t>COMBAT</t>
  </si>
  <si>
    <t>MANOEUVRE</t>
  </si>
  <si>
    <t>WEAPONS</t>
  </si>
  <si>
    <t>SHIELDS</t>
  </si>
  <si>
    <t>HULL</t>
  </si>
  <si>
    <t>POWER</t>
  </si>
  <si>
    <t>INVENTORY</t>
  </si>
  <si>
    <t>Item</t>
  </si>
  <si>
    <t>Info</t>
  </si>
  <si>
    <t>NOTES, EVIDENCE ETC</t>
  </si>
  <si>
    <t>STELLAR DATE:</t>
  </si>
  <si>
    <t>Shields will never breach but cannot have more than 4 ENERGY assigned to them per round.</t>
  </si>
  <si>
    <t>+10 ENERGY. Discard after use.</t>
  </si>
  <si>
    <t>Gain 50 ENERGY but sustain one injury. Discard after use.</t>
  </si>
  <si>
    <t>-2 to TRAIL</t>
  </si>
  <si>
    <t>Restore ENERGY to max but regain no ENERGY during next jump thanks to jitters. Discard after use.</t>
  </si>
  <si>
    <t>+20 maximum and current POWER. +1 on all Heavy Hit rolls for your ship.</t>
  </si>
  <si>
    <t>Double the holder’s EXPERTISE in Space Whist.</t>
  </si>
  <si>
    <t>In space combat: -5 POWER use per round but -1 to all FIST rolls</t>
  </si>
  <si>
    <t>Subtract 2 from all Heavy Hit rolls. If you roll 1 or 2 the Heavy Hit has no effect but the Generator burns out and must be discarded.</t>
  </si>
  <si>
    <t>Remove all injuries from Bones. Discard after use.</t>
  </si>
  <si>
    <t>+1 on MANOUEVRE FIST rolls</t>
  </si>
  <si>
    <t>Refer to codes on card or in book item table</t>
  </si>
  <si>
    <t>Automatically defeat one opponent. Sustain 1d3 injuries. Co-pilot sustains 1 injury if present.</t>
  </si>
  <si>
    <t>+1 EXPERTISE in ranged combat</t>
  </si>
  <si>
    <t>Add 1 to all TRAIL rolls. If eaten restore 10 ENERGY and discard.</t>
  </si>
  <si>
    <t>+4 HULL,-2 on MANOEUVRE FIST rolls.</t>
  </si>
  <si>
    <t>When activated co-pilot gets +1 FIST until you leave the current system. Cannot be used on the same co-pilot twice.</t>
  </si>
  <si>
    <t>Wearer can no longer be injured but suffers -2 on all FIST rolls and can’t equip items or use items in combat.</t>
  </si>
  <si>
    <t>No effect</t>
  </si>
  <si>
    <t>Restore up to 3 HULL or remove all injuries from Horizon-8. Discard after use.</t>
  </si>
  <si>
    <t>In space combat spend 5 POWER to reduce the enemy’s WEAPON EXPERTISE by 2 for one round.</t>
  </si>
  <si>
    <t>+1 EXPERTISE in close combat.</t>
  </si>
  <si>
    <t>Once per adventure add 20 ENERGY during a single jump in addition to any other energy gained. Do not discard after use.</t>
  </si>
  <si>
    <t>Once per adventure add 10 ENERGY during a single jump in addition to any other energy gained. Do not discard after use.</t>
  </si>
  <si>
    <t>A Real Pal</t>
  </si>
  <si>
    <t>The Right Stuff</t>
  </si>
  <si>
    <t>True Grit</t>
  </si>
  <si>
    <t>Gocky</t>
  </si>
  <si>
    <t>Your ship:</t>
  </si>
  <si>
    <t>Your co-pilot:</t>
  </si>
  <si>
    <t>Your name:</t>
  </si>
  <si>
    <t>100</t>
  </si>
  <si>
    <t>90</t>
  </si>
  <si>
    <t>INITIAL-</t>
  </si>
  <si>
    <t>CURRENT-</t>
  </si>
  <si>
    <t>Pink - select from dropdown</t>
  </si>
  <si>
    <t>Yellow - manually enter</t>
  </si>
  <si>
    <t>Key: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</si>
</sst>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3C9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/>
    <xf numFmtId="49" fontId="0" fillId="0" borderId="0" xfId="0" applyNumberForma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1" fillId="3" borderId="0" xfId="0" applyFont="1" applyFill="1" applyBorder="1" applyAlignment="1">
      <alignment horizontal="center"/>
    </xf>
    <xf numFmtId="0" fontId="0" fillId="3" borderId="0" xfId="0" applyFill="1" applyBorder="1"/>
    <xf numFmtId="0" fontId="1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0" fillId="3" borderId="0" xfId="0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0" xfId="0" applyFill="1" applyBorder="1" applyAlignment="1">
      <alignment horizontal="center" shrinkToFit="1"/>
    </xf>
    <xf numFmtId="0" fontId="0" fillId="4" borderId="10" xfId="0" applyFill="1" applyBorder="1" applyAlignment="1">
      <alignment horizontal="center" shrinkToFit="1"/>
    </xf>
    <xf numFmtId="0" fontId="0" fillId="4" borderId="11" xfId="0" applyFill="1" applyBorder="1" applyAlignment="1">
      <alignment horizontal="center" shrinkToFit="1"/>
    </xf>
    <xf numFmtId="0" fontId="0" fillId="4" borderId="12" xfId="0" applyFill="1" applyBorder="1" applyAlignment="1">
      <alignment horizontal="center" shrinkToFit="1"/>
    </xf>
    <xf numFmtId="0" fontId="0" fillId="3" borderId="0" xfId="0" applyFill="1" applyBorder="1" applyAlignment="1"/>
    <xf numFmtId="0" fontId="0" fillId="2" borderId="10" xfId="0" applyFill="1" applyBorder="1" applyAlignment="1">
      <alignment horizontal="left" shrinkToFit="1"/>
    </xf>
    <xf numFmtId="0" fontId="0" fillId="2" borderId="11" xfId="0" applyFill="1" applyBorder="1" applyAlignment="1">
      <alignment horizontal="left" shrinkToFit="1"/>
    </xf>
    <xf numFmtId="0" fontId="0" fillId="2" borderId="12" xfId="0" applyFill="1" applyBorder="1" applyAlignment="1">
      <alignment horizontal="left" shrinkToFit="1"/>
    </xf>
    <xf numFmtId="0" fontId="0" fillId="4" borderId="9" xfId="0" applyFill="1" applyBorder="1" applyAlignment="1" applyProtection="1">
      <alignment horizontal="left" shrinkToFit="1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4" borderId="9" xfId="0" applyFill="1" applyBorder="1" applyAlignment="1" applyProtection="1">
      <alignment horizontal="center" shrinkToFit="1"/>
      <protection locked="0"/>
    </xf>
    <xf numFmtId="0" fontId="0" fillId="4" borderId="10" xfId="0" applyFill="1" applyBorder="1" applyAlignment="1" applyProtection="1">
      <alignment horizontal="center" shrinkToFit="1"/>
      <protection locked="0"/>
    </xf>
    <xf numFmtId="0" fontId="0" fillId="4" borderId="11" xfId="0" applyFill="1" applyBorder="1" applyAlignment="1" applyProtection="1">
      <alignment horizontal="center" shrinkToFit="1"/>
      <protection locked="0"/>
    </xf>
    <xf numFmtId="0" fontId="0" fillId="4" borderId="12" xfId="0" applyFill="1" applyBorder="1" applyAlignment="1" applyProtection="1">
      <alignment horizontal="center" shrinkToFit="1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0" fillId="3" borderId="0" xfId="0" applyFill="1" applyBorder="1" applyAlignment="1">
      <alignment horizontal="left" shrinkToFit="1"/>
    </xf>
    <xf numFmtId="0" fontId="0" fillId="2" borderId="10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2" xfId="0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3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9525</xdr:rowOff>
    </xdr:from>
    <xdr:to>
      <xdr:col>10</xdr:col>
      <xdr:colOff>485775</xdr:colOff>
      <xdr:row>5</xdr:row>
      <xdr:rowOff>17463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25"/>
          <a:ext cx="4867275" cy="579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6"/>
  <sheetViews>
    <sheetView tabSelected="1" workbookViewId="0">
      <selection activeCell="E10" sqref="E10:G10"/>
    </sheetView>
  </sheetViews>
  <sheetFormatPr defaultRowHeight="15" x14ac:dyDescent="0.25"/>
  <cols>
    <col min="1" max="1" width="0.5703125" customWidth="1"/>
    <col min="2" max="2" width="1" customWidth="1"/>
    <col min="3" max="3" width="30.140625" customWidth="1"/>
    <col min="4" max="4" width="0.85546875" customWidth="1"/>
    <col min="5" max="5" width="10.42578125" customWidth="1"/>
    <col min="6" max="6" width="1" customWidth="1"/>
    <col min="7" max="7" width="12.85546875" customWidth="1"/>
    <col min="8" max="8" width="0.5703125" customWidth="1"/>
    <col min="10" max="10" width="0.7109375" customWidth="1"/>
    <col min="12" max="12" width="0.5703125" customWidth="1"/>
    <col min="14" max="14" width="0.5703125" customWidth="1"/>
    <col min="16" max="16" width="0.85546875" customWidth="1"/>
  </cols>
  <sheetData>
    <row r="1" spans="2:16" ht="3.75" customHeight="1" thickBot="1" x14ac:dyDescent="0.3"/>
    <row r="2" spans="2:16" ht="3.75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x14ac:dyDescent="0.25">
      <c r="B3" s="6"/>
      <c r="C3" s="27"/>
      <c r="D3" s="27"/>
      <c r="E3" s="27"/>
      <c r="F3" s="27"/>
      <c r="G3" s="27"/>
      <c r="H3" s="27"/>
      <c r="I3" s="27"/>
      <c r="J3" s="27"/>
      <c r="K3" s="27"/>
      <c r="L3" s="27"/>
      <c r="M3" s="12" t="s">
        <v>127</v>
      </c>
      <c r="N3" s="9"/>
      <c r="O3" s="9"/>
      <c r="P3" s="7"/>
    </row>
    <row r="4" spans="2:16" x14ac:dyDescent="0.25">
      <c r="B4" s="6"/>
      <c r="C4" s="27"/>
      <c r="D4" s="27"/>
      <c r="E4" s="27"/>
      <c r="F4" s="27"/>
      <c r="G4" s="27"/>
      <c r="H4" s="27"/>
      <c r="I4" s="27"/>
      <c r="J4" s="27"/>
      <c r="K4" s="27"/>
      <c r="L4" s="27"/>
      <c r="M4" s="24" t="s">
        <v>125</v>
      </c>
      <c r="N4" s="25"/>
      <c r="O4" s="26"/>
      <c r="P4" s="7"/>
    </row>
    <row r="5" spans="2:16" x14ac:dyDescent="0.25">
      <c r="B5" s="6"/>
      <c r="C5" s="27"/>
      <c r="D5" s="27"/>
      <c r="E5" s="27"/>
      <c r="F5" s="27"/>
      <c r="G5" s="27"/>
      <c r="H5" s="27"/>
      <c r="I5" s="27"/>
      <c r="J5" s="27"/>
      <c r="K5" s="27"/>
      <c r="L5" s="27"/>
      <c r="M5" s="28" t="s">
        <v>126</v>
      </c>
      <c r="N5" s="29"/>
      <c r="O5" s="30"/>
      <c r="P5" s="7"/>
    </row>
    <row r="6" spans="2:16" ht="18.75" x14ac:dyDescent="0.3">
      <c r="B6" s="6"/>
      <c r="C6" s="8" t="s">
        <v>0</v>
      </c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7"/>
    </row>
    <row r="7" spans="2:16" ht="4.5" customHeight="1" x14ac:dyDescent="0.3">
      <c r="B7" s="6"/>
      <c r="C7" s="10"/>
      <c r="D7" s="10"/>
      <c r="E7" s="10"/>
      <c r="F7" s="10"/>
      <c r="G7" s="10"/>
      <c r="H7" s="10"/>
      <c r="I7" s="10"/>
      <c r="J7" s="10"/>
      <c r="K7" s="10"/>
      <c r="L7" s="9"/>
      <c r="M7" s="9"/>
      <c r="N7" s="9"/>
      <c r="O7" s="9"/>
      <c r="P7" s="7"/>
    </row>
    <row r="8" spans="2:16" x14ac:dyDescent="0.25">
      <c r="B8" s="6"/>
      <c r="C8" s="11" t="s">
        <v>89</v>
      </c>
      <c r="D8" s="11"/>
      <c r="E8" s="11" t="s">
        <v>123</v>
      </c>
      <c r="F8" s="12"/>
      <c r="G8" s="19" t="str">
        <f>IFERROR(VLOOKUP($E$10,Data!$A$46:$E$47,5,FALSE),"-")</f>
        <v>-</v>
      </c>
      <c r="H8" s="12"/>
      <c r="I8" s="12" t="s">
        <v>124</v>
      </c>
      <c r="J8" s="9"/>
      <c r="K8" s="37"/>
      <c r="L8" s="38"/>
      <c r="M8" s="39"/>
      <c r="N8" s="9"/>
      <c r="O8" s="9"/>
      <c r="P8" s="7"/>
    </row>
    <row r="9" spans="2:16" ht="4.5" customHeight="1" x14ac:dyDescent="0.25">
      <c r="B9" s="6"/>
      <c r="C9" s="11"/>
      <c r="D9" s="11"/>
      <c r="E9" s="12"/>
      <c r="F9" s="12"/>
      <c r="G9" s="12"/>
      <c r="H9" s="12"/>
      <c r="I9" s="12"/>
      <c r="J9" s="9"/>
      <c r="K9" s="13"/>
      <c r="L9" s="9"/>
      <c r="M9" s="9"/>
      <c r="N9" s="9"/>
      <c r="O9" s="9"/>
      <c r="P9" s="7"/>
    </row>
    <row r="10" spans="2:16" x14ac:dyDescent="0.25">
      <c r="B10" s="6"/>
      <c r="C10" s="14" t="s">
        <v>120</v>
      </c>
      <c r="D10" s="15"/>
      <c r="E10" s="34"/>
      <c r="F10" s="35"/>
      <c r="G10" s="36"/>
      <c r="H10" s="9"/>
      <c r="I10" s="9"/>
      <c r="J10" s="9"/>
      <c r="K10" s="9"/>
      <c r="L10" s="9"/>
      <c r="M10" s="9"/>
      <c r="N10" s="9"/>
      <c r="O10" s="9"/>
      <c r="P10" s="7"/>
    </row>
    <row r="11" spans="2:16" ht="2.25" customHeight="1" x14ac:dyDescent="0.25"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7"/>
    </row>
    <row r="12" spans="2:16" x14ac:dyDescent="0.25">
      <c r="B12" s="6"/>
      <c r="C12" s="9"/>
      <c r="D12" s="9"/>
      <c r="E12" s="16" t="s">
        <v>59</v>
      </c>
      <c r="F12" s="16"/>
      <c r="G12" s="16" t="s">
        <v>60</v>
      </c>
      <c r="H12" s="16"/>
      <c r="I12" s="16" t="s">
        <v>61</v>
      </c>
      <c r="J12" s="16"/>
      <c r="K12" s="16" t="s">
        <v>62</v>
      </c>
      <c r="L12" s="16"/>
      <c r="M12" s="16" t="s">
        <v>63</v>
      </c>
      <c r="N12" s="17"/>
      <c r="O12" s="17"/>
      <c r="P12" s="7"/>
    </row>
    <row r="13" spans="2:16" ht="5.25" customHeight="1" x14ac:dyDescent="0.25">
      <c r="B13" s="6"/>
      <c r="C13" s="9"/>
      <c r="D13" s="9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7"/>
    </row>
    <row r="14" spans="2:16" x14ac:dyDescent="0.25">
      <c r="B14" s="6"/>
      <c r="C14" s="11" t="s">
        <v>64</v>
      </c>
      <c r="D14" s="11"/>
      <c r="E14" s="32"/>
      <c r="F14" s="17"/>
      <c r="G14" s="32"/>
      <c r="H14" s="17"/>
      <c r="I14" s="17">
        <v>2</v>
      </c>
      <c r="J14" s="17"/>
      <c r="K14" s="33"/>
      <c r="L14" s="17"/>
      <c r="M14" s="17">
        <v>0</v>
      </c>
      <c r="N14" s="17"/>
      <c r="O14" s="17"/>
      <c r="P14" s="7"/>
    </row>
    <row r="15" spans="2:16" x14ac:dyDescent="0.25">
      <c r="B15" s="6"/>
      <c r="C15" s="11"/>
      <c r="D15" s="11"/>
      <c r="E15" s="17"/>
      <c r="F15" s="17"/>
      <c r="G15" s="17"/>
      <c r="H15" s="17"/>
      <c r="I15" s="17"/>
      <c r="J15" s="17"/>
      <c r="K15" s="23"/>
      <c r="L15" s="17"/>
      <c r="M15" s="17"/>
      <c r="N15" s="17"/>
      <c r="O15" s="17"/>
      <c r="P15" s="7"/>
    </row>
    <row r="16" spans="2:16" x14ac:dyDescent="0.25">
      <c r="B16" s="6"/>
      <c r="C16" s="11" t="s">
        <v>65</v>
      </c>
      <c r="D16" s="11"/>
      <c r="E16" s="32"/>
      <c r="F16" s="17"/>
      <c r="G16" s="32"/>
      <c r="H16" s="17"/>
      <c r="I16" s="32"/>
      <c r="J16" s="17"/>
      <c r="K16" s="23" t="str">
        <f>IF(K14="","-",K14)</f>
        <v>-</v>
      </c>
      <c r="L16" s="17"/>
      <c r="M16" s="32"/>
      <c r="N16" s="17"/>
      <c r="O16" s="17"/>
      <c r="P16" s="7"/>
    </row>
    <row r="17" spans="2:16" x14ac:dyDescent="0.25">
      <c r="B17" s="6"/>
      <c r="C17" s="9"/>
      <c r="D17" s="9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7"/>
    </row>
    <row r="18" spans="2:16" x14ac:dyDescent="0.25">
      <c r="B18" s="6"/>
      <c r="C18" s="14" t="s">
        <v>119</v>
      </c>
      <c r="D18" s="15"/>
      <c r="E18" s="33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7"/>
    </row>
    <row r="19" spans="2:16" x14ac:dyDescent="0.25">
      <c r="B19" s="6"/>
      <c r="C19" s="9"/>
      <c r="D19" s="9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7"/>
    </row>
    <row r="20" spans="2:16" x14ac:dyDescent="0.25">
      <c r="B20" s="6"/>
      <c r="C20" s="9"/>
      <c r="D20" s="9"/>
      <c r="E20" s="16" t="s">
        <v>79</v>
      </c>
      <c r="F20" s="16"/>
      <c r="G20" s="16" t="s">
        <v>80</v>
      </c>
      <c r="H20" s="16"/>
      <c r="I20" s="16" t="s">
        <v>81</v>
      </c>
      <c r="J20" s="16"/>
      <c r="K20" s="16" t="s">
        <v>82</v>
      </c>
      <c r="L20" s="16"/>
      <c r="M20" s="16" t="s">
        <v>61</v>
      </c>
      <c r="N20" s="16"/>
      <c r="O20" s="16" t="s">
        <v>63</v>
      </c>
      <c r="P20" s="7"/>
    </row>
    <row r="21" spans="2:16" ht="3.75" customHeight="1" x14ac:dyDescent="0.25">
      <c r="B21" s="6"/>
      <c r="C21" s="9"/>
      <c r="D21" s="9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7"/>
    </row>
    <row r="22" spans="2:16" x14ac:dyDescent="0.25">
      <c r="B22" s="6"/>
      <c r="C22" s="11" t="s">
        <v>64</v>
      </c>
      <c r="D22" s="11"/>
      <c r="E22" s="17" t="str">
        <f>IFERROR(VLOOKUP($E$18,Data!$E$1:$K$8,2,),"-")</f>
        <v>-</v>
      </c>
      <c r="F22" s="17"/>
      <c r="G22" s="17" t="str">
        <f>IFERROR(VLOOKUP($E$18,Data!$E$1:$K$8,3,),"-")</f>
        <v>-</v>
      </c>
      <c r="H22" s="17"/>
      <c r="I22" s="17" t="str">
        <f>IFERROR(VLOOKUP($E$18,Data!$E$1:$K$8,4,),"-")</f>
        <v>-</v>
      </c>
      <c r="J22" s="17"/>
      <c r="K22" s="17" t="str">
        <f>IFERROR(VLOOKUP($E$18,Data!$E$1:$K$8,5,),"-")</f>
        <v>-</v>
      </c>
      <c r="L22" s="17"/>
      <c r="M22" s="17" t="str">
        <f>IFERROR(VLOOKUP($E$18,Data!$E$1:$K$8,6,),"-")</f>
        <v>-</v>
      </c>
      <c r="N22" s="17" t="e">
        <f>VLOOKUP($E$18,Data!$E$1:$K$8,2,)</f>
        <v>#N/A</v>
      </c>
      <c r="O22" s="17">
        <v>0</v>
      </c>
      <c r="P22" s="7"/>
    </row>
    <row r="23" spans="2:16" x14ac:dyDescent="0.25">
      <c r="B23" s="6"/>
      <c r="C23" s="11"/>
      <c r="D23" s="11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7"/>
    </row>
    <row r="24" spans="2:16" x14ac:dyDescent="0.25">
      <c r="B24" s="6"/>
      <c r="C24" s="11" t="s">
        <v>65</v>
      </c>
      <c r="D24" s="11"/>
      <c r="E24" s="32"/>
      <c r="F24" s="17"/>
      <c r="G24" s="32"/>
      <c r="H24" s="17"/>
      <c r="I24" s="32"/>
      <c r="J24" s="17"/>
      <c r="K24" s="32"/>
      <c r="L24" s="17"/>
      <c r="M24" s="32"/>
      <c r="N24" s="17"/>
      <c r="O24" s="32"/>
      <c r="P24" s="7"/>
    </row>
    <row r="25" spans="2:16" x14ac:dyDescent="0.25">
      <c r="B25" s="6"/>
      <c r="C25" s="12"/>
      <c r="D25" s="1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7"/>
    </row>
    <row r="26" spans="2:16" x14ac:dyDescent="0.25">
      <c r="B26" s="6"/>
      <c r="C26" s="14" t="s">
        <v>118</v>
      </c>
      <c r="D26" s="15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7"/>
    </row>
    <row r="27" spans="2:16" ht="3.75" customHeight="1" x14ac:dyDescent="0.25">
      <c r="B27" s="6"/>
      <c r="C27" s="9"/>
      <c r="D27" s="9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7"/>
    </row>
    <row r="28" spans="2:16" x14ac:dyDescent="0.25">
      <c r="B28" s="6"/>
      <c r="C28" s="9"/>
      <c r="D28" s="9"/>
      <c r="E28" s="16" t="s">
        <v>83</v>
      </c>
      <c r="F28" s="16"/>
      <c r="G28" s="16" t="s">
        <v>82</v>
      </c>
      <c r="H28" s="16"/>
      <c r="I28" s="16" t="s">
        <v>84</v>
      </c>
      <c r="J28" s="17"/>
      <c r="K28" s="17"/>
      <c r="L28" s="17"/>
      <c r="M28" s="17"/>
      <c r="N28" s="17"/>
      <c r="O28" s="17"/>
      <c r="P28" s="7"/>
    </row>
    <row r="29" spans="2:16" ht="4.5" customHeight="1" x14ac:dyDescent="0.25">
      <c r="B29" s="6"/>
      <c r="C29" s="9"/>
      <c r="D29" s="9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7"/>
    </row>
    <row r="30" spans="2:16" x14ac:dyDescent="0.25">
      <c r="B30" s="6"/>
      <c r="C30" s="11" t="s">
        <v>64</v>
      </c>
      <c r="D30" s="11"/>
      <c r="E30" s="17" t="str">
        <f>IFERROR(VLOOKUP($E$10,Data!$A$46:$E$47,2,FALSE),"-")</f>
        <v>-</v>
      </c>
      <c r="F30" s="17"/>
      <c r="G30" s="17" t="str">
        <f>IFERROR(VLOOKUP($E$10,Data!$A$46:$E$47,3,FALSE),"-")</f>
        <v>-</v>
      </c>
      <c r="H30" s="17"/>
      <c r="I30" s="17" t="str">
        <f>IFERROR(VLOOKUP($E$10,Data!$A$46:$E$47,4,FALSE),"-")</f>
        <v>-</v>
      </c>
      <c r="J30" s="17"/>
      <c r="K30" s="17"/>
      <c r="L30" s="17"/>
      <c r="M30" s="17"/>
      <c r="N30" s="17"/>
      <c r="O30" s="17"/>
      <c r="P30" s="7"/>
    </row>
    <row r="31" spans="2:16" x14ac:dyDescent="0.25">
      <c r="B31" s="6"/>
      <c r="C31" s="18"/>
      <c r="D31" s="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7"/>
    </row>
    <row r="32" spans="2:16" x14ac:dyDescent="0.25">
      <c r="B32" s="6"/>
      <c r="C32" s="11" t="s">
        <v>65</v>
      </c>
      <c r="D32" s="11"/>
      <c r="E32" s="32"/>
      <c r="F32" s="17"/>
      <c r="G32" s="32"/>
      <c r="H32" s="17"/>
      <c r="I32" s="32"/>
      <c r="J32" s="17"/>
      <c r="K32" s="17"/>
      <c r="L32" s="17"/>
      <c r="M32" s="17"/>
      <c r="N32" s="17"/>
      <c r="O32" s="17"/>
      <c r="P32" s="7"/>
    </row>
    <row r="33" spans="2:16" x14ac:dyDescent="0.25">
      <c r="B33" s="6"/>
      <c r="C33" s="9"/>
      <c r="D33" s="9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7"/>
    </row>
    <row r="34" spans="2:16" x14ac:dyDescent="0.25">
      <c r="B34" s="6"/>
      <c r="C34" s="16" t="s">
        <v>85</v>
      </c>
      <c r="D34" s="12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7"/>
    </row>
    <row r="35" spans="2:16" x14ac:dyDescent="0.25">
      <c r="B35" s="6"/>
      <c r="C35" s="19" t="s">
        <v>86</v>
      </c>
      <c r="D35" s="16"/>
      <c r="E35" s="16" t="s">
        <v>87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7"/>
    </row>
    <row r="36" spans="2:16" x14ac:dyDescent="0.25">
      <c r="B36" s="6"/>
      <c r="C36" s="31"/>
      <c r="D36" s="9"/>
      <c r="E36" s="40" t="str">
        <f>IFERROR(VLOOKUP(C36,Data!$C$2:$D$43,2,0),"-")</f>
        <v>-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7"/>
    </row>
    <row r="37" spans="2:16" x14ac:dyDescent="0.25">
      <c r="B37" s="6"/>
      <c r="C37" s="31"/>
      <c r="D37" s="9"/>
      <c r="E37" s="40" t="str">
        <f>IFERROR(VLOOKUP(C37,Data!$C$2:$D$43,2,0),"-")</f>
        <v>-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7"/>
    </row>
    <row r="38" spans="2:16" x14ac:dyDescent="0.25">
      <c r="B38" s="6"/>
      <c r="C38" s="31"/>
      <c r="D38" s="9"/>
      <c r="E38" s="40" t="str">
        <f>IFERROR(VLOOKUP(C38,Data!$C$2:$D$43,2,0),"-")</f>
        <v>-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7"/>
    </row>
    <row r="39" spans="2:16" x14ac:dyDescent="0.25">
      <c r="B39" s="6"/>
      <c r="C39" s="31"/>
      <c r="D39" s="9"/>
      <c r="E39" s="40" t="str">
        <f>IFERROR(VLOOKUP(C39,Data!$C$2:$D$43,2,0),"-")</f>
        <v>-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7"/>
    </row>
    <row r="40" spans="2:16" x14ac:dyDescent="0.25">
      <c r="B40" s="6"/>
      <c r="C40" s="31"/>
      <c r="D40" s="9"/>
      <c r="E40" s="40" t="str">
        <f>IFERROR(VLOOKUP(C40,Data!$C$2:$D$43,2,0),"-")</f>
        <v>-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7"/>
    </row>
    <row r="41" spans="2:16" x14ac:dyDescent="0.25">
      <c r="B41" s="6"/>
      <c r="C41" s="31"/>
      <c r="D41" s="9"/>
      <c r="E41" s="40" t="str">
        <f>IFERROR(VLOOKUP(C41,Data!$C$2:$D$43,2,0),"-")</f>
        <v>-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7"/>
    </row>
    <row r="42" spans="2:16" x14ac:dyDescent="0.25">
      <c r="B42" s="6"/>
      <c r="C42" s="31"/>
      <c r="D42" s="9"/>
      <c r="E42" s="40" t="str">
        <f>IFERROR(VLOOKUP(C42,Data!$C$2:$D$43,2,0),"-")</f>
        <v>-</v>
      </c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7"/>
    </row>
    <row r="43" spans="2:16" x14ac:dyDescent="0.25">
      <c r="B43" s="6"/>
      <c r="C43" s="31"/>
      <c r="D43" s="9"/>
      <c r="E43" s="40" t="str">
        <f>IFERROR(VLOOKUP(C43,Data!$C$2:$D$43,2,0),"-")</f>
        <v>-</v>
      </c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7"/>
    </row>
    <row r="44" spans="2:16" x14ac:dyDescent="0.25">
      <c r="B44" s="6"/>
      <c r="C44" s="31"/>
      <c r="D44" s="9"/>
      <c r="E44" s="40" t="str">
        <f>IFERROR(VLOOKUP(C44,Data!$C$2:$D$43,2,0),"-")</f>
        <v>-</v>
      </c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7"/>
    </row>
    <row r="45" spans="2:16" x14ac:dyDescent="0.25">
      <c r="B45" s="6"/>
      <c r="C45" s="31"/>
      <c r="D45" s="9"/>
      <c r="E45" s="40" t="str">
        <f>IFERROR(VLOOKUP(C45,Data!$C$2:$D$43,2,0),"-")</f>
        <v>-</v>
      </c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7"/>
    </row>
    <row r="46" spans="2:16" x14ac:dyDescent="0.25">
      <c r="B46" s="6"/>
      <c r="C46" s="31"/>
      <c r="D46" s="9"/>
      <c r="E46" s="40" t="str">
        <f>IFERROR(VLOOKUP(C46,Data!$C$2:$D$43,2,0),"-")</f>
        <v>-</v>
      </c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7"/>
    </row>
    <row r="47" spans="2:16" x14ac:dyDescent="0.25">
      <c r="B47" s="6"/>
      <c r="C47" s="31"/>
      <c r="D47" s="9"/>
      <c r="E47" s="40" t="str">
        <f>IFERROR(VLOOKUP(C47,Data!$C$2:$D$43,2,0),"-")</f>
        <v>-</v>
      </c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7"/>
    </row>
    <row r="48" spans="2:16" x14ac:dyDescent="0.25">
      <c r="B48" s="6"/>
      <c r="C48" s="31"/>
      <c r="D48" s="9"/>
      <c r="E48" s="40" t="str">
        <f>IFERROR(VLOOKUP(C48,Data!$C$2:$D$43,2,0),"-")</f>
        <v>-</v>
      </c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7"/>
    </row>
    <row r="49" spans="2:16" x14ac:dyDescent="0.25">
      <c r="B49" s="6"/>
      <c r="C49" s="31"/>
      <c r="D49" s="9"/>
      <c r="E49" s="40" t="str">
        <f>IFERROR(VLOOKUP(C49,Data!$C$2:$D$43,2,0),"-")</f>
        <v>-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7"/>
    </row>
    <row r="50" spans="2:16" x14ac:dyDescent="0.25">
      <c r="B50" s="6"/>
      <c r="C50" s="31"/>
      <c r="D50" s="9"/>
      <c r="E50" s="40" t="str">
        <f>IFERROR(VLOOKUP(C50,Data!$C$2:$D$43,2,0),"-")</f>
        <v>-</v>
      </c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7"/>
    </row>
    <row r="51" spans="2:16" x14ac:dyDescent="0.25">
      <c r="B51" s="6"/>
      <c r="C51" s="31"/>
      <c r="D51" s="9"/>
      <c r="E51" s="40" t="str">
        <f>IFERROR(VLOOKUP(C51,Data!$C$2:$D$43,2,0),"-")</f>
        <v>-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7"/>
    </row>
    <row r="52" spans="2:16" x14ac:dyDescent="0.25">
      <c r="B52" s="6"/>
      <c r="C52" s="31"/>
      <c r="D52" s="9"/>
      <c r="E52" s="40" t="str">
        <f>IFERROR(VLOOKUP(C52,Data!$C$2:$D$43,2,0),"-")</f>
        <v>-</v>
      </c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7"/>
    </row>
    <row r="53" spans="2:16" x14ac:dyDescent="0.25">
      <c r="B53" s="6"/>
      <c r="C53" s="12" t="s">
        <v>88</v>
      </c>
      <c r="D53" s="12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7"/>
    </row>
    <row r="54" spans="2:16" ht="246" customHeight="1" x14ac:dyDescent="0.25">
      <c r="B54" s="6"/>
      <c r="C54" s="41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3"/>
      <c r="P54" s="7"/>
    </row>
    <row r="55" spans="2:16" ht="5.25" customHeight="1" thickBot="1" x14ac:dyDescent="0.3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2"/>
    </row>
    <row r="56" spans="2:16" ht="15.75" thickTop="1" x14ac:dyDescent="0.25"/>
  </sheetData>
  <sheetProtection sheet="1" objects="1" scenarios="1" selectLockedCells="1"/>
  <mergeCells count="23">
    <mergeCell ref="E48:O48"/>
    <mergeCell ref="E49:O49"/>
    <mergeCell ref="E50:O50"/>
    <mergeCell ref="E51:O51"/>
    <mergeCell ref="E52:O52"/>
    <mergeCell ref="E43:O43"/>
    <mergeCell ref="E44:O44"/>
    <mergeCell ref="E45:O45"/>
    <mergeCell ref="E46:O46"/>
    <mergeCell ref="E47:O47"/>
    <mergeCell ref="E38:O38"/>
    <mergeCell ref="E39:O39"/>
    <mergeCell ref="E40:O40"/>
    <mergeCell ref="E41:O41"/>
    <mergeCell ref="E42:O42"/>
    <mergeCell ref="C6:K6"/>
    <mergeCell ref="C54:O54"/>
    <mergeCell ref="K8:M8"/>
    <mergeCell ref="E10:G10"/>
    <mergeCell ref="M4:O4"/>
    <mergeCell ref="M5:O5"/>
    <mergeCell ref="E36:O36"/>
    <mergeCell ref="E37:O37"/>
  </mergeCells>
  <dataValidations count="1">
    <dataValidation type="list" allowBlank="1" showInputMessage="1" showErrorMessage="1" sqref="E10">
      <formula1>Names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Data!$C$1:$C$43</xm:f>
          </x14:formula1>
          <xm:sqref>C36:D52</xm:sqref>
        </x14:dataValidation>
        <x14:dataValidation type="list" allowBlank="1" showInputMessage="1" showErrorMessage="1">
          <x14:formula1>
            <xm:f>Data!$E$1:$E$8</xm:f>
          </x14:formula1>
          <xm:sqref>E18</xm:sqref>
        </x14:dataValidation>
        <x14:dataValidation type="list" allowBlank="1" showInputMessage="1" showErrorMessage="1">
          <x14:formula1>
            <xm:f>Data!$A$4:$A$6</xm:f>
          </x14:formula1>
          <xm:sqref>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E48" sqref="E48"/>
    </sheetView>
  </sheetViews>
  <sheetFormatPr defaultRowHeight="15" x14ac:dyDescent="0.25"/>
  <cols>
    <col min="3" max="3" width="33.28515625" customWidth="1"/>
    <col min="4" max="4" width="9.140625" style="2"/>
    <col min="5" max="5" width="13.42578125" bestFit="1" customWidth="1"/>
    <col min="11" max="11" width="9.140625" style="1"/>
  </cols>
  <sheetData>
    <row r="1" spans="1:11" x14ac:dyDescent="0.25">
      <c r="A1" t="s">
        <v>1</v>
      </c>
      <c r="E1" t="s">
        <v>41</v>
      </c>
      <c r="F1">
        <v>7</v>
      </c>
      <c r="G1">
        <v>3</v>
      </c>
      <c r="H1">
        <v>0</v>
      </c>
      <c r="I1">
        <v>6</v>
      </c>
      <c r="J1">
        <v>1</v>
      </c>
      <c r="K1" s="1" t="s">
        <v>42</v>
      </c>
    </row>
    <row r="2" spans="1:11" x14ac:dyDescent="0.25">
      <c r="A2" t="s">
        <v>2</v>
      </c>
      <c r="C2" t="s">
        <v>13</v>
      </c>
      <c r="D2" s="2" t="s">
        <v>72</v>
      </c>
      <c r="E2" t="s">
        <v>14</v>
      </c>
      <c r="F2">
        <v>6</v>
      </c>
      <c r="G2">
        <v>0</v>
      </c>
      <c r="H2">
        <v>5</v>
      </c>
      <c r="I2">
        <v>4</v>
      </c>
      <c r="J2">
        <v>1</v>
      </c>
      <c r="K2" s="1" t="s">
        <v>15</v>
      </c>
    </row>
    <row r="3" spans="1:11" x14ac:dyDescent="0.25">
      <c r="C3" t="s">
        <v>37</v>
      </c>
      <c r="D3" s="2" t="s">
        <v>101</v>
      </c>
      <c r="E3" t="s">
        <v>28</v>
      </c>
      <c r="F3">
        <v>6</v>
      </c>
      <c r="G3">
        <v>8</v>
      </c>
      <c r="H3">
        <v>0</v>
      </c>
      <c r="I3">
        <v>3</v>
      </c>
      <c r="J3">
        <v>1</v>
      </c>
      <c r="K3" s="1" t="s">
        <v>29</v>
      </c>
    </row>
    <row r="4" spans="1:11" x14ac:dyDescent="0.25">
      <c r="A4" t="s">
        <v>114</v>
      </c>
      <c r="C4" t="s">
        <v>51</v>
      </c>
      <c r="D4" s="2" t="s">
        <v>110</v>
      </c>
      <c r="E4" t="s">
        <v>117</v>
      </c>
      <c r="F4">
        <v>5</v>
      </c>
      <c r="G4">
        <v>5</v>
      </c>
      <c r="H4">
        <v>2</v>
      </c>
      <c r="I4">
        <v>0</v>
      </c>
      <c r="J4">
        <v>1</v>
      </c>
      <c r="K4" s="1" t="str">
        <f>"+1 FIST in close combat. If outnumbered
can be matched to 2 opponents at once
(can fight both, not just defend)."</f>
        <v>+1 FIST in close combat. If outnumbered
can be matched to 2 opponents at once
(can fight both, not just defend).</v>
      </c>
    </row>
    <row r="5" spans="1:11" x14ac:dyDescent="0.25">
      <c r="A5" t="s">
        <v>115</v>
      </c>
      <c r="C5" t="s">
        <v>47</v>
      </c>
      <c r="D5" s="2" t="s">
        <v>106</v>
      </c>
      <c r="E5" t="s">
        <v>26</v>
      </c>
      <c r="F5">
        <v>6</v>
      </c>
      <c r="G5">
        <v>0</v>
      </c>
      <c r="H5">
        <v>3</v>
      </c>
      <c r="I5">
        <v>5</v>
      </c>
      <c r="J5">
        <v>1</v>
      </c>
      <c r="K5" s="1" t="s">
        <v>27</v>
      </c>
    </row>
    <row r="6" spans="1:11" x14ac:dyDescent="0.25">
      <c r="A6" t="s">
        <v>116</v>
      </c>
      <c r="C6" t="s">
        <v>44</v>
      </c>
      <c r="D6" s="2" t="s">
        <v>103</v>
      </c>
      <c r="E6" t="s">
        <v>53</v>
      </c>
      <c r="F6">
        <v>5</v>
      </c>
      <c r="G6">
        <v>0</v>
      </c>
      <c r="H6">
        <v>4</v>
      </c>
      <c r="I6">
        <v>4</v>
      </c>
      <c r="J6">
        <v>2</v>
      </c>
      <c r="K6" s="1" t="s">
        <v>54</v>
      </c>
    </row>
    <row r="7" spans="1:11" x14ac:dyDescent="0.25">
      <c r="C7" t="s">
        <v>17</v>
      </c>
      <c r="D7" s="2" t="s">
        <v>74</v>
      </c>
      <c r="E7" t="s">
        <v>39</v>
      </c>
      <c r="F7">
        <v>5</v>
      </c>
      <c r="G7">
        <v>4</v>
      </c>
      <c r="H7">
        <v>6</v>
      </c>
      <c r="I7">
        <v>0</v>
      </c>
      <c r="J7">
        <v>1</v>
      </c>
      <c r="K7" s="1" t="s">
        <v>40</v>
      </c>
    </row>
    <row r="8" spans="1:11" x14ac:dyDescent="0.25">
      <c r="C8" t="s">
        <v>4</v>
      </c>
      <c r="D8" s="2" t="str">
        <f>"+30 POWER when used"</f>
        <v>+30 POWER when used</v>
      </c>
      <c r="E8" t="s">
        <v>55</v>
      </c>
      <c r="F8">
        <v>8</v>
      </c>
      <c r="G8">
        <v>0</v>
      </c>
      <c r="H8">
        <v>4</v>
      </c>
      <c r="I8">
        <v>4</v>
      </c>
      <c r="J8">
        <v>1</v>
      </c>
      <c r="K8" s="1" t="s">
        <v>56</v>
      </c>
    </row>
    <row r="9" spans="1:11" x14ac:dyDescent="0.25">
      <c r="C9" t="s">
        <v>31</v>
      </c>
      <c r="D9" s="2" t="s">
        <v>95</v>
      </c>
    </row>
    <row r="10" spans="1:11" x14ac:dyDescent="0.25">
      <c r="C10" t="s">
        <v>30</v>
      </c>
      <c r="D10" s="2" t="s">
        <v>94</v>
      </c>
    </row>
    <row r="11" spans="1:11" x14ac:dyDescent="0.25">
      <c r="C11" t="s">
        <v>23</v>
      </c>
      <c r="D11" s="2" t="s">
        <v>91</v>
      </c>
    </row>
    <row r="12" spans="1:11" x14ac:dyDescent="0.25">
      <c r="C12" t="s">
        <v>5</v>
      </c>
      <c r="D12" s="2" t="s">
        <v>67</v>
      </c>
    </row>
    <row r="13" spans="1:11" x14ac:dyDescent="0.25">
      <c r="C13" t="s">
        <v>50</v>
      </c>
      <c r="D13" s="2" t="s">
        <v>109</v>
      </c>
    </row>
    <row r="14" spans="1:11" x14ac:dyDescent="0.25">
      <c r="C14" t="s">
        <v>19</v>
      </c>
      <c r="D14" s="2" t="s">
        <v>76</v>
      </c>
    </row>
    <row r="15" spans="1:11" x14ac:dyDescent="0.25">
      <c r="C15" t="s">
        <v>34</v>
      </c>
      <c r="D15" s="2" t="s">
        <v>98</v>
      </c>
    </row>
    <row r="16" spans="1:11" x14ac:dyDescent="0.25">
      <c r="C16" t="s">
        <v>7</v>
      </c>
      <c r="D16" s="2" t="str">
        <f>"+20 ENERGY but -1 EXPERTISE until end of Stellar Day"</f>
        <v>+20 ENERGY but -1 EXPERTISE until end of Stellar Day</v>
      </c>
    </row>
    <row r="17" spans="3:4" x14ac:dyDescent="0.25">
      <c r="C17" t="s">
        <v>46</v>
      </c>
      <c r="D17" s="2" t="s">
        <v>105</v>
      </c>
    </row>
    <row r="18" spans="3:4" x14ac:dyDescent="0.25">
      <c r="C18" t="s">
        <v>18</v>
      </c>
      <c r="D18" s="2" t="s">
        <v>75</v>
      </c>
    </row>
    <row r="19" spans="3:4" x14ac:dyDescent="0.25">
      <c r="C19" t="s">
        <v>16</v>
      </c>
      <c r="D19" s="2" t="s">
        <v>73</v>
      </c>
    </row>
    <row r="20" spans="3:4" x14ac:dyDescent="0.25">
      <c r="C20" t="s">
        <v>32</v>
      </c>
      <c r="D20" s="2" t="s">
        <v>96</v>
      </c>
    </row>
    <row r="21" spans="3:4" x14ac:dyDescent="0.25">
      <c r="C21" t="s">
        <v>48</v>
      </c>
      <c r="D21" s="2" t="s">
        <v>107</v>
      </c>
    </row>
    <row r="22" spans="3:4" x14ac:dyDescent="0.25">
      <c r="C22" t="s">
        <v>43</v>
      </c>
      <c r="D22" s="2" t="s">
        <v>75</v>
      </c>
    </row>
    <row r="23" spans="3:4" x14ac:dyDescent="0.25">
      <c r="C23" t="s">
        <v>52</v>
      </c>
      <c r="D23" s="2" t="s">
        <v>111</v>
      </c>
    </row>
    <row r="24" spans="3:4" x14ac:dyDescent="0.25">
      <c r="C24" t="s">
        <v>6</v>
      </c>
      <c r="D24" s="2" t="str">
        <f>"-2 EXPERTISE in ranged combat but cause 2 damage"</f>
        <v>-2 EXPERTISE in ranged combat but cause 2 damage</v>
      </c>
    </row>
    <row r="25" spans="3:4" x14ac:dyDescent="0.25">
      <c r="C25" t="s">
        <v>33</v>
      </c>
      <c r="D25" s="2" t="s">
        <v>97</v>
      </c>
    </row>
    <row r="26" spans="3:4" x14ac:dyDescent="0.25">
      <c r="C26" t="s">
        <v>45</v>
      </c>
      <c r="D26" s="2" t="s">
        <v>104</v>
      </c>
    </row>
    <row r="27" spans="3:4" x14ac:dyDescent="0.25">
      <c r="C27" t="s">
        <v>11</v>
      </c>
      <c r="D27" s="2" t="s">
        <v>70</v>
      </c>
    </row>
    <row r="28" spans="3:4" x14ac:dyDescent="0.25">
      <c r="C28" t="s">
        <v>20</v>
      </c>
      <c r="D28" s="2" t="s">
        <v>77</v>
      </c>
    </row>
    <row r="29" spans="3:4" x14ac:dyDescent="0.25">
      <c r="C29" t="s">
        <v>9</v>
      </c>
      <c r="D29" s="2" t="str">
        <f>"+1 to FIST roll in first round of close combat. If equipped by the main character anywhere TIME is a factor add 1 to any TIME rolls."</f>
        <v>+1 to FIST roll in first round of close combat. If equipped by the main character anywhere TIME is a factor add 1 to any TIME rolls.</v>
      </c>
    </row>
    <row r="30" spans="3:4" x14ac:dyDescent="0.25">
      <c r="C30" t="s">
        <v>22</v>
      </c>
      <c r="D30" s="2" t="s">
        <v>90</v>
      </c>
    </row>
    <row r="31" spans="3:4" x14ac:dyDescent="0.25">
      <c r="C31" t="s">
        <v>38</v>
      </c>
      <c r="D31" s="2" t="s">
        <v>102</v>
      </c>
    </row>
    <row r="32" spans="3:4" x14ac:dyDescent="0.25">
      <c r="C32" t="s">
        <v>3</v>
      </c>
      <c r="D32" s="2" t="s">
        <v>66</v>
      </c>
    </row>
    <row r="33" spans="1:5" x14ac:dyDescent="0.25">
      <c r="C33" t="s">
        <v>25</v>
      </c>
      <c r="D33" s="2" t="s">
        <v>93</v>
      </c>
    </row>
    <row r="34" spans="1:5" x14ac:dyDescent="0.25">
      <c r="C34" t="s">
        <v>12</v>
      </c>
      <c r="D34" s="2" t="s">
        <v>71</v>
      </c>
    </row>
    <row r="35" spans="1:5" x14ac:dyDescent="0.25">
      <c r="C35" t="s">
        <v>49</v>
      </c>
      <c r="D35" s="2" t="s">
        <v>108</v>
      </c>
    </row>
    <row r="36" spans="1:5" x14ac:dyDescent="0.25">
      <c r="C36" t="s">
        <v>35</v>
      </c>
      <c r="D36" s="2" t="s">
        <v>99</v>
      </c>
    </row>
    <row r="37" spans="1:5" x14ac:dyDescent="0.25">
      <c r="C37" t="s">
        <v>57</v>
      </c>
      <c r="D37" s="2" t="s">
        <v>112</v>
      </c>
    </row>
    <row r="38" spans="1:5" x14ac:dyDescent="0.25">
      <c r="C38" t="s">
        <v>24</v>
      </c>
      <c r="D38" s="2" t="s">
        <v>92</v>
      </c>
    </row>
    <row r="39" spans="1:5" x14ac:dyDescent="0.25">
      <c r="C39" t="s">
        <v>10</v>
      </c>
      <c r="D39" s="2" t="s">
        <v>69</v>
      </c>
    </row>
    <row r="40" spans="1:5" x14ac:dyDescent="0.25">
      <c r="C40" t="s">
        <v>8</v>
      </c>
      <c r="D40" s="2" t="s">
        <v>68</v>
      </c>
    </row>
    <row r="41" spans="1:5" x14ac:dyDescent="0.25">
      <c r="C41" t="s">
        <v>36</v>
      </c>
      <c r="D41" s="2" t="s">
        <v>100</v>
      </c>
    </row>
    <row r="42" spans="1:5" x14ac:dyDescent="0.25">
      <c r="C42" t="s">
        <v>58</v>
      </c>
      <c r="D42" s="2" t="s">
        <v>113</v>
      </c>
    </row>
    <row r="43" spans="1:5" x14ac:dyDescent="0.25">
      <c r="C43" t="s">
        <v>21</v>
      </c>
      <c r="D43" s="2" t="s">
        <v>78</v>
      </c>
    </row>
    <row r="46" spans="1:5" x14ac:dyDescent="0.25">
      <c r="A46" t="s">
        <v>1</v>
      </c>
      <c r="B46">
        <v>6</v>
      </c>
      <c r="C46">
        <v>1</v>
      </c>
      <c r="D46" s="2" t="s">
        <v>121</v>
      </c>
      <c r="E46">
        <v>2047.2750000000001</v>
      </c>
    </row>
    <row r="47" spans="1:5" x14ac:dyDescent="0.25">
      <c r="A47" t="s">
        <v>2</v>
      </c>
      <c r="B47">
        <v>8</v>
      </c>
      <c r="C47">
        <v>2</v>
      </c>
      <c r="D47" s="2" t="s">
        <v>122</v>
      </c>
      <c r="E47">
        <v>2047.2809999999999</v>
      </c>
    </row>
  </sheetData>
  <sortState ref="E1:K8">
    <sortCondition ref="E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Adventure Sheet</vt:lpstr>
      <vt:lpstr>Data</vt:lpstr>
      <vt:lpstr>Inventory</vt:lpstr>
      <vt:lpstr>Items</vt:lpstr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SAM</cp:lastModifiedBy>
  <dcterms:created xsi:type="dcterms:W3CDTF">2016-06-12T12:22:23Z</dcterms:created>
  <dcterms:modified xsi:type="dcterms:W3CDTF">2016-06-12T18:13:38Z</dcterms:modified>
</cp:coreProperties>
</file>