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75" windowWidth="20115" windowHeight="7995"/>
  </bookViews>
  <sheets>
    <sheet name="Calc sheet" sheetId="1" r:id="rId1"/>
    <sheet name="Customisations" sheetId="3" r:id="rId2"/>
  </sheets>
  <definedNames>
    <definedName name="_xlnm.Print_Area" localSheetId="0">'Calc sheet'!$A$1:$Y$45</definedName>
  </definedNames>
  <calcPr calcId="145621"/>
</workbook>
</file>

<file path=xl/calcChain.xml><?xml version="1.0" encoding="utf-8"?>
<calcChain xmlns="http://schemas.openxmlformats.org/spreadsheetml/2006/main">
  <c r="X23" i="1" l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22" i="1"/>
  <c r="X8" i="1"/>
  <c r="X10" i="1"/>
  <c r="X12" i="1"/>
  <c r="X14" i="1"/>
  <c r="X16" i="1"/>
  <c r="X18" i="1"/>
  <c r="X20" i="1"/>
  <c r="X6" i="1"/>
  <c r="V20" i="1" l="1"/>
  <c r="T20" i="1"/>
  <c r="V18" i="1"/>
  <c r="T18" i="1"/>
  <c r="V16" i="1"/>
  <c r="T16" i="1"/>
  <c r="V14" i="1"/>
  <c r="T14" i="1"/>
  <c r="Z20" i="1"/>
  <c r="Z18" i="1"/>
  <c r="Z16" i="1"/>
  <c r="Z14" i="1"/>
  <c r="O21" i="1"/>
  <c r="O20" i="1"/>
  <c r="O19" i="1"/>
  <c r="R18" i="1"/>
  <c r="O18" i="1"/>
  <c r="O17" i="1"/>
  <c r="O16" i="1"/>
  <c r="O15" i="1"/>
  <c r="R14" i="1"/>
  <c r="Q14" i="1"/>
  <c r="O14" i="1"/>
  <c r="M14" i="1"/>
  <c r="K14" i="1"/>
  <c r="I14" i="1"/>
  <c r="G14" i="1"/>
  <c r="O7" i="1"/>
  <c r="O8" i="1"/>
  <c r="O9" i="1"/>
  <c r="O10" i="1"/>
  <c r="O11" i="1"/>
  <c r="Z8" i="1"/>
  <c r="Z10" i="1"/>
  <c r="Z12" i="1"/>
  <c r="V8" i="1"/>
  <c r="V10" i="1"/>
  <c r="T8" i="1"/>
  <c r="T10" i="1"/>
  <c r="T12" i="1"/>
  <c r="O6" i="1"/>
  <c r="O12" i="1"/>
  <c r="O13" i="1"/>
  <c r="Z45" i="1"/>
  <c r="V45" i="1"/>
  <c r="T45" i="1"/>
  <c r="O45" i="1"/>
  <c r="Z44" i="1"/>
  <c r="V44" i="1"/>
  <c r="T44" i="1"/>
  <c r="R44" i="1"/>
  <c r="O44" i="1"/>
  <c r="Z43" i="1"/>
  <c r="V43" i="1"/>
  <c r="T43" i="1"/>
  <c r="O43" i="1"/>
  <c r="Z42" i="1"/>
  <c r="V42" i="1"/>
  <c r="T42" i="1"/>
  <c r="R42" i="1"/>
  <c r="Q42" i="1"/>
  <c r="O42" i="1"/>
  <c r="M42" i="1"/>
  <c r="K42" i="1"/>
  <c r="I42" i="1"/>
  <c r="G42" i="1"/>
  <c r="Z41" i="1"/>
  <c r="V41" i="1"/>
  <c r="T41" i="1"/>
  <c r="O41" i="1"/>
  <c r="Z40" i="1"/>
  <c r="V40" i="1"/>
  <c r="T40" i="1"/>
  <c r="R40" i="1"/>
  <c r="O40" i="1"/>
  <c r="Z39" i="1"/>
  <c r="V39" i="1"/>
  <c r="T39" i="1"/>
  <c r="O39" i="1"/>
  <c r="Z38" i="1"/>
  <c r="V38" i="1"/>
  <c r="T38" i="1"/>
  <c r="R38" i="1"/>
  <c r="Q38" i="1"/>
  <c r="O38" i="1"/>
  <c r="M38" i="1"/>
  <c r="K38" i="1"/>
  <c r="I38" i="1"/>
  <c r="G38" i="1"/>
  <c r="Z37" i="1"/>
  <c r="V37" i="1"/>
  <c r="T37" i="1"/>
  <c r="O37" i="1"/>
  <c r="Z36" i="1"/>
  <c r="V36" i="1"/>
  <c r="T36" i="1"/>
  <c r="R36" i="1"/>
  <c r="O36" i="1"/>
  <c r="Z35" i="1"/>
  <c r="V35" i="1"/>
  <c r="T35" i="1"/>
  <c r="O35" i="1"/>
  <c r="Z34" i="1"/>
  <c r="V34" i="1"/>
  <c r="T34" i="1"/>
  <c r="R34" i="1"/>
  <c r="Q34" i="1"/>
  <c r="O34" i="1"/>
  <c r="M34" i="1"/>
  <c r="K34" i="1"/>
  <c r="I34" i="1"/>
  <c r="G34" i="1"/>
  <c r="Z33" i="1"/>
  <c r="V33" i="1"/>
  <c r="T33" i="1"/>
  <c r="O33" i="1"/>
  <c r="Z32" i="1"/>
  <c r="V32" i="1"/>
  <c r="T32" i="1"/>
  <c r="R32" i="1"/>
  <c r="O32" i="1"/>
  <c r="Z31" i="1"/>
  <c r="V31" i="1"/>
  <c r="T31" i="1"/>
  <c r="O31" i="1"/>
  <c r="Z30" i="1"/>
  <c r="V30" i="1"/>
  <c r="T30" i="1"/>
  <c r="R30" i="1"/>
  <c r="Q30" i="1"/>
  <c r="O30" i="1"/>
  <c r="M30" i="1"/>
  <c r="K30" i="1"/>
  <c r="I30" i="1"/>
  <c r="G30" i="1"/>
  <c r="Z29" i="1"/>
  <c r="V29" i="1"/>
  <c r="T29" i="1"/>
  <c r="O29" i="1"/>
  <c r="Z28" i="1"/>
  <c r="V28" i="1"/>
  <c r="T28" i="1"/>
  <c r="R28" i="1"/>
  <c r="O28" i="1"/>
  <c r="Z27" i="1"/>
  <c r="V27" i="1"/>
  <c r="T27" i="1"/>
  <c r="O27" i="1"/>
  <c r="Z26" i="1"/>
  <c r="V26" i="1"/>
  <c r="T26" i="1"/>
  <c r="R26" i="1"/>
  <c r="Q26" i="1"/>
  <c r="O26" i="1"/>
  <c r="M26" i="1"/>
  <c r="K26" i="1"/>
  <c r="I26" i="1"/>
  <c r="G26" i="1"/>
  <c r="Z25" i="1"/>
  <c r="V25" i="1"/>
  <c r="T25" i="1"/>
  <c r="O25" i="1"/>
  <c r="Z24" i="1"/>
  <c r="V24" i="1"/>
  <c r="T24" i="1"/>
  <c r="R24" i="1"/>
  <c r="O24" i="1"/>
  <c r="Z23" i="1"/>
  <c r="V23" i="1"/>
  <c r="T23" i="1"/>
  <c r="O23" i="1"/>
  <c r="Z22" i="1"/>
  <c r="V22" i="1"/>
  <c r="T22" i="1"/>
  <c r="R22" i="1"/>
  <c r="Q22" i="1"/>
  <c r="O22" i="1"/>
  <c r="M22" i="1"/>
  <c r="K22" i="1"/>
  <c r="I22" i="1"/>
  <c r="G22" i="1"/>
  <c r="V12" i="1"/>
  <c r="AU79" i="1"/>
  <c r="AU80" i="1"/>
  <c r="AU81" i="1"/>
  <c r="AU82" i="1"/>
  <c r="AU83" i="1"/>
  <c r="AU78" i="1"/>
  <c r="F12" i="3"/>
  <c r="AT79" i="1" s="1"/>
  <c r="F13" i="3"/>
  <c r="AT80" i="1" s="1"/>
  <c r="F14" i="3"/>
  <c r="AT81" i="1" s="1"/>
  <c r="F15" i="3"/>
  <c r="AT82" i="1" s="1"/>
  <c r="F16" i="3"/>
  <c r="AT83" i="1" s="1"/>
  <c r="F11" i="3"/>
  <c r="AT78" i="1" s="1"/>
  <c r="C16" i="3"/>
  <c r="AS83" i="1" s="1"/>
  <c r="C7" i="3"/>
  <c r="AW115" i="1" s="1"/>
  <c r="K7" i="3"/>
  <c r="AX115" i="1" s="1"/>
  <c r="C8" i="3"/>
  <c r="AW116" i="1" s="1"/>
  <c r="K8" i="3"/>
  <c r="AX116" i="1" s="1"/>
  <c r="C12" i="3"/>
  <c r="AS79" i="1" s="1"/>
  <c r="C13" i="3"/>
  <c r="AS80" i="1" s="1"/>
  <c r="C14" i="3"/>
  <c r="AS81" i="1" s="1"/>
  <c r="C15" i="3"/>
  <c r="AS82" i="1" s="1"/>
  <c r="C11" i="3"/>
  <c r="AS78" i="1" s="1"/>
  <c r="C4" i="3"/>
  <c r="AW112" i="1" s="1"/>
  <c r="C5" i="3"/>
  <c r="AW113" i="1" s="1"/>
  <c r="C6" i="3"/>
  <c r="AW114" i="1" s="1"/>
  <c r="C3" i="3"/>
  <c r="AW111" i="1" s="1"/>
  <c r="K6" i="3"/>
  <c r="AX114" i="1" s="1"/>
  <c r="K4" i="3"/>
  <c r="AX112" i="1" s="1"/>
  <c r="K5" i="3"/>
  <c r="AX113" i="1" s="1"/>
  <c r="K3" i="3"/>
  <c r="AX111" i="1" s="1"/>
  <c r="T6" i="1" s="1"/>
  <c r="V6" i="1"/>
  <c r="Z6" i="1"/>
  <c r="R10" i="1"/>
  <c r="R6" i="1"/>
  <c r="Q6" i="1"/>
  <c r="M6" i="1"/>
  <c r="Q44" i="1" l="1"/>
  <c r="E42" i="1" s="1"/>
  <c r="Q36" i="1"/>
  <c r="E34" i="1" s="1"/>
  <c r="Q28" i="1"/>
  <c r="E26" i="1" s="1"/>
  <c r="Q18" i="1"/>
  <c r="E14" i="1" s="1"/>
  <c r="Q24" i="1"/>
  <c r="E22" i="1" s="1"/>
  <c r="Q32" i="1"/>
  <c r="E30" i="1" s="1"/>
  <c r="Q40" i="1"/>
  <c r="E38" i="1" s="1"/>
  <c r="Q10" i="1"/>
  <c r="K6" i="1"/>
  <c r="I6" i="1"/>
  <c r="G6" i="1"/>
  <c r="E6" i="1" l="1"/>
  <c r="C6" i="1" s="1"/>
  <c r="C22" i="1"/>
  <c r="C42" i="1"/>
  <c r="C38" i="1"/>
  <c r="C34" i="1"/>
  <c r="C26" i="1"/>
  <c r="C14" i="1"/>
  <c r="C30" i="1"/>
  <c r="E3" i="1" l="1"/>
</calcChain>
</file>

<file path=xl/comments1.xml><?xml version="1.0" encoding="utf-8"?>
<comments xmlns="http://schemas.openxmlformats.org/spreadsheetml/2006/main">
  <authors>
    <author>Dean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Add weapon name</t>
        </r>
      </text>
    </comment>
  </commentList>
</comments>
</file>

<file path=xl/sharedStrings.xml><?xml version="1.0" encoding="utf-8"?>
<sst xmlns="http://schemas.openxmlformats.org/spreadsheetml/2006/main" count="583" uniqueCount="289">
  <si>
    <t>Type</t>
  </si>
  <si>
    <t>Pluck</t>
  </si>
  <si>
    <t>FV</t>
  </si>
  <si>
    <t>SV</t>
  </si>
  <si>
    <t>Speed</t>
  </si>
  <si>
    <t>Cost</t>
  </si>
  <si>
    <t>Talents</t>
  </si>
  <si>
    <t>2+</t>
  </si>
  <si>
    <t>3+</t>
  </si>
  <si>
    <t>4+</t>
  </si>
  <si>
    <t>5+</t>
  </si>
  <si>
    <t>6+</t>
  </si>
  <si>
    <t xml:space="preserve"> </t>
  </si>
  <si>
    <t>FV &amp; SV</t>
  </si>
  <si>
    <t>Armour</t>
  </si>
  <si>
    <t>Weaponry</t>
  </si>
  <si>
    <t>Additional Equipment</t>
  </si>
  <si>
    <t>None</t>
  </si>
  <si>
    <t>Brigandine</t>
  </si>
  <si>
    <t>Breastplate, Steel</t>
  </si>
  <si>
    <t>Chain shirt, Steel</t>
  </si>
  <si>
    <t>Breastplate, SRC</t>
  </si>
  <si>
    <t>Plate Armour</t>
  </si>
  <si>
    <t>Shield, Wood</t>
  </si>
  <si>
    <t>Faraday Coat</t>
  </si>
  <si>
    <t>Faraday Shield</t>
  </si>
  <si>
    <t>Vulcan Coat</t>
  </si>
  <si>
    <t>Patent Kelly Suit</t>
  </si>
  <si>
    <t>Magneto-static Waistcoat</t>
  </si>
  <si>
    <t>Magneto-static Projection barrier</t>
  </si>
  <si>
    <t>Magneto-static Umbrella</t>
  </si>
  <si>
    <t>Description</t>
  </si>
  <si>
    <t>Rating</t>
  </si>
  <si>
    <t>Armour Rating</t>
  </si>
  <si>
    <t>Weapons</t>
  </si>
  <si>
    <t>Unarmed - Basic</t>
  </si>
  <si>
    <t>Unarmed - Martial Artist</t>
  </si>
  <si>
    <t>Improvised Weapon - small</t>
  </si>
  <si>
    <t>Improvised Weapon - large</t>
  </si>
  <si>
    <t>Bullwhip</t>
  </si>
  <si>
    <t>Club</t>
  </si>
  <si>
    <t>English All Electric Truncheon</t>
  </si>
  <si>
    <t>Nightstick</t>
  </si>
  <si>
    <t>Quarterstaff</t>
  </si>
  <si>
    <t>Knife</t>
  </si>
  <si>
    <t>Rapier</t>
  </si>
  <si>
    <t>Axe</t>
  </si>
  <si>
    <t>Axe - Large</t>
  </si>
  <si>
    <t>Knife, combat or bayonet</t>
  </si>
  <si>
    <t>Spear</t>
  </si>
  <si>
    <t>Sword, Large</t>
  </si>
  <si>
    <t>Steam Fist/Claw</t>
  </si>
  <si>
    <t>Improvised Thrown Weapon</t>
  </si>
  <si>
    <t>Bow</t>
  </si>
  <si>
    <t>Crossbow</t>
  </si>
  <si>
    <t>Pistol</t>
  </si>
  <si>
    <t>Shotgun</t>
  </si>
  <si>
    <t>Shotgun, short</t>
  </si>
  <si>
    <t>Blunderbuss</t>
  </si>
  <si>
    <t>Carbine</t>
  </si>
  <si>
    <t>Muzzle-loading Rifle</t>
  </si>
  <si>
    <t>Military Rifle</t>
  </si>
  <si>
    <t>Hunting Rifle</t>
  </si>
  <si>
    <t>Machine Gun</t>
  </si>
  <si>
    <t>Flamethrower</t>
  </si>
  <si>
    <t>Arc Pistol</t>
  </si>
  <si>
    <t>Arc Rifle</t>
  </si>
  <si>
    <t>Arc Cannon</t>
  </si>
  <si>
    <t>Congreve Rocket Gun</t>
  </si>
  <si>
    <t>Electrostatic Burst Generator</t>
  </si>
  <si>
    <t>Monocular Targeting Array</t>
  </si>
  <si>
    <t>Steam Dynamo</t>
  </si>
  <si>
    <t>Arc Generator</t>
  </si>
  <si>
    <t>Breath Preserver</t>
  </si>
  <si>
    <t>Ape Howdah</t>
  </si>
  <si>
    <t>Bicycle</t>
  </si>
  <si>
    <t>Edison Beam Translator</t>
  </si>
  <si>
    <t>Horse</t>
  </si>
  <si>
    <t>Luft Harness</t>
  </si>
  <si>
    <t>Rocket Cycle</t>
  </si>
  <si>
    <t>Rocket Pack</t>
  </si>
  <si>
    <t>Shanks' Pony</t>
  </si>
  <si>
    <t>Steam Carriage</t>
  </si>
  <si>
    <t>Steam Hansom</t>
  </si>
  <si>
    <t>Ornithopter</t>
  </si>
  <si>
    <t>Electro-trike</t>
  </si>
  <si>
    <t>Vertical Spring Translocator</t>
  </si>
  <si>
    <t>The Johnson Mk VII</t>
  </si>
  <si>
    <t>The Johnson Mk XII Cherokee</t>
  </si>
  <si>
    <t>The Withall Mk II</t>
  </si>
  <si>
    <t>The Prussian Kaiser Wilhelm - Machine Gun</t>
  </si>
  <si>
    <t>The Prussian Kaiser Wilhelm - Flamethrower</t>
  </si>
  <si>
    <t>The Prussian Kaiser Wilhelm - Arc Cannon</t>
  </si>
  <si>
    <t>The French Jackal</t>
  </si>
  <si>
    <t>The British Scout</t>
  </si>
  <si>
    <t>The British Bulldog</t>
  </si>
  <si>
    <t>Bayonet Drill</t>
  </si>
  <si>
    <t>Beserker</t>
  </si>
  <si>
    <t>Cavalryman</t>
  </si>
  <si>
    <t>Duellist</t>
  </si>
  <si>
    <t>Engineer</t>
  </si>
  <si>
    <t>Erudite Whit</t>
  </si>
  <si>
    <t>Fanatic</t>
  </si>
  <si>
    <t>Fearless</t>
  </si>
  <si>
    <t>Gunslinger</t>
  </si>
  <si>
    <t>Hunter</t>
  </si>
  <si>
    <t>Inspirational</t>
  </si>
  <si>
    <t>Intuitive</t>
  </si>
  <si>
    <t>Leadership +1</t>
  </si>
  <si>
    <t>Leadership +2</t>
  </si>
  <si>
    <t>Leadership +3</t>
  </si>
  <si>
    <t>Marksman</t>
  </si>
  <si>
    <t>Martial Artist</t>
  </si>
  <si>
    <t>Medic</t>
  </si>
  <si>
    <t>Numb</t>
  </si>
  <si>
    <t>Stealthy</t>
  </si>
  <si>
    <t>Strongman</t>
  </si>
  <si>
    <t>Terrifying</t>
  </si>
  <si>
    <t>Tough</t>
  </si>
  <si>
    <t>Trick Riding</t>
  </si>
  <si>
    <t>Total Cost</t>
  </si>
  <si>
    <t>+0</t>
  </si>
  <si>
    <t>+1</t>
  </si>
  <si>
    <t>+2</t>
  </si>
  <si>
    <t>+3</t>
  </si>
  <si>
    <t>+4</t>
  </si>
  <si>
    <t>+5</t>
  </si>
  <si>
    <t>Grenades</t>
  </si>
  <si>
    <t>Grenade, Brick Lane Bottle x1</t>
  </si>
  <si>
    <t>Grenade, Brick Lane Bottle x2</t>
  </si>
  <si>
    <t>Grenade, Brick Lane Bottle x3</t>
  </si>
  <si>
    <t>Grenade, Brick Lane Bottle x4</t>
  </si>
  <si>
    <t>Grenade, Explosive x1</t>
  </si>
  <si>
    <t>Grenade, Explosive x2</t>
  </si>
  <si>
    <t>Grenade, Explosive x3</t>
  </si>
  <si>
    <t>Grenade, Explosive x4</t>
  </si>
  <si>
    <t>Grenade, Gas x1</t>
  </si>
  <si>
    <t>Grenade, Gas x2</t>
  </si>
  <si>
    <t>Grenade, Gas x3</t>
  </si>
  <si>
    <t>Grenade, Gas x4</t>
  </si>
  <si>
    <t>Rocket Grenade, Explosive x1</t>
  </si>
  <si>
    <t>Rocket Grenade, Explosive x2</t>
  </si>
  <si>
    <t>Rocket Grenade, Explosive x3</t>
  </si>
  <si>
    <t>Rocket Grenade, Explosive x4</t>
  </si>
  <si>
    <t>Rocket Grenade, Gas x1</t>
  </si>
  <si>
    <t>Rocket Grenade, Gas x2</t>
  </si>
  <si>
    <t>Rocket Grenade, Gas x3</t>
  </si>
  <si>
    <t>Rocket Grenade, Gas x4</t>
  </si>
  <si>
    <t>Rocket Grenade, Gas x5</t>
  </si>
  <si>
    <t>Rocket Grenade, Explosive x5</t>
  </si>
  <si>
    <t>Grenade, Gas x5</t>
  </si>
  <si>
    <t>Grenade, Explosive x5</t>
  </si>
  <si>
    <t>Grenade, Brick Lane Bottle x5</t>
  </si>
  <si>
    <t>Multiple</t>
  </si>
  <si>
    <t>Custom</t>
  </si>
  <si>
    <t>Range</t>
  </si>
  <si>
    <t>Pluck Modifier</t>
  </si>
  <si>
    <t>Bonus</t>
  </si>
  <si>
    <t>Ignores most Armour</t>
  </si>
  <si>
    <t>Poisoned</t>
  </si>
  <si>
    <t>Y</t>
  </si>
  <si>
    <t>N</t>
  </si>
  <si>
    <t>Custom Weapons</t>
  </si>
  <si>
    <t>12" or less</t>
  </si>
  <si>
    <t>More than 12"</t>
  </si>
  <si>
    <t>24" or more</t>
  </si>
  <si>
    <t>36" or more</t>
  </si>
  <si>
    <t>48" or more</t>
  </si>
  <si>
    <t>-0</t>
  </si>
  <si>
    <t>-1</t>
  </si>
  <si>
    <t>-2</t>
  </si>
  <si>
    <t>-3</t>
  </si>
  <si>
    <t>Alternate turns only</t>
  </si>
  <si>
    <t>Within a Radius /Multiple Targets</t>
  </si>
  <si>
    <t>Custom Armour</t>
  </si>
  <si>
    <t>Arc Rating</t>
  </si>
  <si>
    <t>Revolutionary Rhetoric</t>
  </si>
  <si>
    <t>Carbide Lamp</t>
  </si>
  <si>
    <t>Storm Lantern</t>
  </si>
  <si>
    <t>Revivifer</t>
  </si>
  <si>
    <t>Immortal</t>
  </si>
  <si>
    <t>Impervious</t>
  </si>
  <si>
    <t>Melee</t>
  </si>
  <si>
    <t>Incense burner</t>
  </si>
  <si>
    <t>Lance</t>
  </si>
  <si>
    <t>Bomb</t>
  </si>
  <si>
    <t>Flare Pistol</t>
  </si>
  <si>
    <t>Clockwork Hound</t>
  </si>
  <si>
    <t>Murton Maritime Life Preserver</t>
  </si>
  <si>
    <t>Reliquary (Enter cost in Mystical Power)</t>
  </si>
  <si>
    <t>Siberian Furs</t>
  </si>
  <si>
    <t>Field Gun, light</t>
  </si>
  <si>
    <t>Coldproof</t>
  </si>
  <si>
    <t>Grenade, Smoke x1</t>
  </si>
  <si>
    <t>Grenade, Smoke x2</t>
  </si>
  <si>
    <t>Grenade, Smoke x3</t>
  </si>
  <si>
    <t>Grenade, Smoke x4</t>
  </si>
  <si>
    <t>Grenade, Smoke x5</t>
  </si>
  <si>
    <t>Rocket Grenade, Smoke x1</t>
  </si>
  <si>
    <t>Rocket Grenade, Smoke x2</t>
  </si>
  <si>
    <t>Rocket Grenade, Smoke x3</t>
  </si>
  <si>
    <t>Rocket Grenade, Smoke x4</t>
  </si>
  <si>
    <t>Rocket Grenade, Smoke x5</t>
  </si>
  <si>
    <t>Grenade, Flash x1</t>
  </si>
  <si>
    <t>Grenade, Flash x2</t>
  </si>
  <si>
    <t>Grenade, Flash x3</t>
  </si>
  <si>
    <t>Grenade, Flash x4</t>
  </si>
  <si>
    <t>Grenade, Flash x5</t>
  </si>
  <si>
    <t>Rocket Grenade, Flash x1</t>
  </si>
  <si>
    <t>Rocket Grenade, Flash x2</t>
  </si>
  <si>
    <t>Rocket Grenade, Flash x3</t>
  </si>
  <si>
    <t>Rocket Grenade, Flash x4</t>
  </si>
  <si>
    <t>Rocket Grenade, Flash x5</t>
  </si>
  <si>
    <t>Garrotte</t>
  </si>
  <si>
    <t>Anchor Chain</t>
  </si>
  <si>
    <t>Canon, Light</t>
  </si>
  <si>
    <t>Nock Gun</t>
  </si>
  <si>
    <t>Fontwell's Fascinator</t>
  </si>
  <si>
    <t>Clockwork Tiger</t>
  </si>
  <si>
    <t>Baba Yaga</t>
  </si>
  <si>
    <t>Brass Elephant</t>
  </si>
  <si>
    <t>Kourogi Machine Gun</t>
  </si>
  <si>
    <t>Kourogi Rocket Gun</t>
  </si>
  <si>
    <t>Snail</t>
  </si>
  <si>
    <t>Arcproof</t>
  </si>
  <si>
    <t>Fortitude</t>
  </si>
  <si>
    <t>Grenadier</t>
  </si>
  <si>
    <t>Martyr</t>
  </si>
  <si>
    <t>Mechanic</t>
  </si>
  <si>
    <t>Nighteyes</t>
  </si>
  <si>
    <t>Pilot</t>
  </si>
  <si>
    <t>Skirmisher</t>
  </si>
  <si>
    <t>Unearthly Beauty</t>
  </si>
  <si>
    <t>Fireproof</t>
  </si>
  <si>
    <t>Intervention</t>
  </si>
  <si>
    <t>Iron Will</t>
  </si>
  <si>
    <t>Lightning Draw</t>
  </si>
  <si>
    <t>Master of Disguise</t>
  </si>
  <si>
    <t>Meticulous Planning</t>
  </si>
  <si>
    <t>Part of the Crowd</t>
  </si>
  <si>
    <t>Swimming</t>
  </si>
  <si>
    <t>Mystical Powers</t>
  </si>
  <si>
    <t>Clouding Men's Minds</t>
  </si>
  <si>
    <t>Dragon Breath</t>
  </si>
  <si>
    <t>Dragon Talons</t>
  </si>
  <si>
    <t>Dragon Wings</t>
  </si>
  <si>
    <t>Eye of Odin</t>
  </si>
  <si>
    <t>Feet of Lead</t>
  </si>
  <si>
    <t>Harden</t>
  </si>
  <si>
    <t>Levitate</t>
  </si>
  <si>
    <t>Mask of Imhotep</t>
  </si>
  <si>
    <t>Spitfire</t>
  </si>
  <si>
    <t>Mesmerism</t>
  </si>
  <si>
    <t>Strengthen</t>
  </si>
  <si>
    <t>The Path of Light</t>
  </si>
  <si>
    <t>The Path of Shadows</t>
  </si>
  <si>
    <t>True Grit</t>
  </si>
  <si>
    <t>Venom</t>
  </si>
  <si>
    <t>Water Bullets</t>
  </si>
  <si>
    <t>Zone of Shadows</t>
  </si>
  <si>
    <t>Blizzard/ Desert Twister/ Water Spout</t>
  </si>
  <si>
    <t>Icy Blast</t>
  </si>
  <si>
    <t>Greater Sigil</t>
  </si>
  <si>
    <t>Heart-rending</t>
  </si>
  <si>
    <t>Lesser Sigil</t>
  </si>
  <si>
    <t>Reflection</t>
  </si>
  <si>
    <t>Resonant Touch</t>
  </si>
  <si>
    <t>Dragon Wings (Self Only)</t>
  </si>
  <si>
    <t>Harden (Self Only)</t>
  </si>
  <si>
    <t>Strengthen (Self Only)</t>
  </si>
  <si>
    <t>The Path of Light (Self Only)</t>
  </si>
  <si>
    <t>True Grit (Self Only)</t>
  </si>
  <si>
    <t>Lined Coat/Jack</t>
  </si>
  <si>
    <t>The Cody Steam Horse</t>
  </si>
  <si>
    <t>Horse, Cavalry</t>
  </si>
  <si>
    <t>Horse, Desert</t>
  </si>
  <si>
    <t>Horse, Riding</t>
  </si>
  <si>
    <t>Prayer Wheel</t>
  </si>
  <si>
    <t>Anti-venom</t>
  </si>
  <si>
    <t>All-Electric Limb Prosthesis</t>
  </si>
  <si>
    <t>Crossbow, Hand</t>
  </si>
  <si>
    <t>Crossbow, Repeating</t>
  </si>
  <si>
    <t>Sword/Sabre</t>
  </si>
  <si>
    <t>Misc other</t>
  </si>
  <si>
    <t>The Dark Knight</t>
  </si>
  <si>
    <t>Alfred</t>
  </si>
  <si>
    <t>Lucius Fox</t>
  </si>
  <si>
    <t>Black Cat</t>
  </si>
  <si>
    <t>The Squire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</si>
</sst>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 style="double">
        <color theme="0" tint="-0.499984740745262"/>
      </right>
      <top/>
      <bottom style="double">
        <color theme="0" tint="-0.499984740745262"/>
      </bottom>
      <diagonal/>
    </border>
    <border>
      <left style="medium">
        <color indexed="64"/>
      </left>
      <right style="double">
        <color theme="0" tint="-0.499984740745262"/>
      </right>
      <top style="medium">
        <color indexed="64"/>
      </top>
      <bottom/>
      <diagonal/>
    </border>
    <border>
      <left style="double">
        <color theme="0" tint="-0.499984740745262"/>
      </left>
      <right style="double">
        <color theme="0" tint="-0.499984740745262"/>
      </right>
      <top style="medium">
        <color indexed="64"/>
      </top>
      <bottom/>
      <diagonal/>
    </border>
    <border>
      <left style="double">
        <color theme="0" tint="-0.499984740745262"/>
      </left>
      <right style="double">
        <color theme="0" tint="-0.499984740745262"/>
      </right>
      <top style="medium">
        <color indexed="64"/>
      </top>
      <bottom style="double">
        <color theme="0" tint="-0.499984740745262"/>
      </bottom>
      <diagonal/>
    </border>
    <border>
      <left style="double">
        <color theme="0" tint="-0.499984740745262"/>
      </left>
      <right style="medium">
        <color indexed="64"/>
      </right>
      <top style="medium">
        <color indexed="64"/>
      </top>
      <bottom style="double">
        <color theme="0" tint="-0.499984740745262"/>
      </bottom>
      <diagonal/>
    </border>
    <border>
      <left style="medium">
        <color indexed="64"/>
      </left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 style="medium">
        <color indexed="64"/>
      </right>
      <top style="double">
        <color theme="0" tint="-0.499984740745262"/>
      </top>
      <bottom style="double">
        <color theme="0" tint="-0.499984740745262"/>
      </bottom>
      <diagonal/>
    </border>
    <border>
      <left style="medium">
        <color indexed="64"/>
      </left>
      <right style="double">
        <color theme="0" tint="-0.499984740745262"/>
      </right>
      <top/>
      <bottom style="medium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/>
      <bottom style="medium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medium">
        <color indexed="64"/>
      </bottom>
      <diagonal/>
    </border>
    <border>
      <left style="double">
        <color theme="0" tint="-0.499984740745262"/>
      </left>
      <right style="medium">
        <color indexed="64"/>
      </right>
      <top style="double">
        <color theme="0" tint="-0.499984740745262"/>
      </top>
      <bottom style="medium">
        <color indexed="64"/>
      </bottom>
      <diagonal/>
    </border>
    <border>
      <left style="double">
        <color theme="0" tint="-0.499984740745262"/>
      </left>
      <right style="medium">
        <color indexed="64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 style="medium">
        <color indexed="64"/>
      </right>
      <top style="double">
        <color theme="0" tint="-0.499984740745262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theme="0" tint="-0.499984740745262"/>
      </bottom>
      <diagonal/>
    </border>
    <border>
      <left/>
      <right style="medium">
        <color indexed="64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 style="medium">
        <color indexed="64"/>
      </right>
      <top style="double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double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theme="0" tint="-0.49998474074526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theme="0" tint="-0.499984740745262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theme="0" tint="-0.499984740745262"/>
      </bottom>
      <diagonal/>
    </border>
    <border>
      <left style="double">
        <color theme="0" tint="-0.499984740745262"/>
      </left>
      <right style="medium">
        <color indexed="64"/>
      </right>
      <top/>
      <bottom style="medium">
        <color indexed="64"/>
      </bottom>
      <diagonal/>
    </border>
    <border>
      <left style="double">
        <color theme="0" tint="-0.499984740745262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1" xfId="0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1" fillId="0" borderId="1" xfId="0" applyFont="1" applyBorder="1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0" borderId="18" xfId="0" applyBorder="1"/>
    <xf numFmtId="0" fontId="0" fillId="0" borderId="0" xfId="0" applyFill="1" applyBorder="1"/>
    <xf numFmtId="0" fontId="0" fillId="0" borderId="1" xfId="0" applyFill="1" applyBorder="1"/>
    <xf numFmtId="0" fontId="1" fillId="0" borderId="0" xfId="0" applyFont="1"/>
    <xf numFmtId="0" fontId="0" fillId="2" borderId="25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1" fillId="2" borderId="30" xfId="0" applyFont="1" applyFill="1" applyBorder="1" applyAlignment="1">
      <alignment horizontal="center" vertical="center"/>
    </xf>
    <xf numFmtId="0" fontId="1" fillId="0" borderId="0" xfId="0" applyFont="1" applyBorder="1"/>
    <xf numFmtId="49" fontId="1" fillId="0" borderId="1" xfId="0" applyNumberFormat="1" applyFont="1" applyBorder="1"/>
    <xf numFmtId="49" fontId="0" fillId="0" borderId="1" xfId="0" applyNumberForma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" fillId="2" borderId="2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2" borderId="3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BJ116"/>
  <sheetViews>
    <sheetView showGridLines="0" tabSelected="1" topLeftCell="D1" zoomScale="80" zoomScaleNormal="80" workbookViewId="0">
      <selection activeCell="P10" sqref="P10:P13"/>
    </sheetView>
  </sheetViews>
  <sheetFormatPr defaultRowHeight="15" x14ac:dyDescent="0.25"/>
  <cols>
    <col min="1" max="1" width="1.28515625" customWidth="1"/>
    <col min="2" max="2" width="8.7109375" style="27" bestFit="1" customWidth="1"/>
    <col min="3" max="3" width="8.7109375" style="17" hidden="1" customWidth="1"/>
    <col min="4" max="4" width="13" style="17" customWidth="1"/>
    <col min="5" max="5" width="9.140625" style="17"/>
    <col min="7" max="7" width="9.140625" hidden="1" customWidth="1"/>
    <col min="9" max="9" width="9.140625" hidden="1" customWidth="1"/>
    <col min="11" max="11" width="9.140625" hidden="1" customWidth="1"/>
    <col min="13" max="13" width="9.140625" hidden="1" customWidth="1"/>
    <col min="14" max="14" width="23.42578125" customWidth="1"/>
    <col min="15" max="15" width="5.85546875" hidden="1" customWidth="1"/>
    <col min="16" max="16" width="23.85546875" style="8" bestFit="1" customWidth="1"/>
    <col min="17" max="17" width="4.85546875" style="9" hidden="1" customWidth="1"/>
    <col min="18" max="18" width="6.5703125" style="9" hidden="1" customWidth="1"/>
    <col min="19" max="19" width="30.5703125" style="8" bestFit="1" customWidth="1"/>
    <col min="20" max="20" width="15.5703125" style="8" hidden="1" customWidth="1"/>
    <col min="21" max="21" width="27.42578125" style="8" bestFit="1" customWidth="1"/>
    <col min="22" max="22" width="5.85546875" hidden="1" customWidth="1"/>
    <col min="23" max="23" width="27.42578125" style="8" bestFit="1" customWidth="1"/>
    <col min="24" max="24" width="5.85546875" hidden="1" customWidth="1"/>
    <col min="25" max="25" width="20.7109375" style="8" bestFit="1" customWidth="1"/>
    <col min="26" max="26" width="5.5703125" hidden="1" customWidth="1"/>
    <col min="27" max="27" width="13.85546875" style="8" customWidth="1"/>
    <col min="36" max="36" width="5.7109375" bestFit="1" customWidth="1"/>
    <col min="37" max="37" width="3" bestFit="1" customWidth="1"/>
    <col min="38" max="38" width="3.140625" customWidth="1"/>
    <col min="39" max="39" width="7.85546875" bestFit="1" customWidth="1"/>
    <col min="40" max="40" width="3" bestFit="1" customWidth="1"/>
    <col min="41" max="41" width="2.5703125" customWidth="1"/>
    <col min="42" max="42" width="6.5703125" bestFit="1" customWidth="1"/>
    <col min="43" max="43" width="3" bestFit="1" customWidth="1"/>
    <col min="44" max="44" width="2.85546875" customWidth="1"/>
    <col min="45" max="45" width="31" bestFit="1" customWidth="1"/>
    <col min="46" max="46" width="4.85546875" bestFit="1" customWidth="1"/>
    <col min="47" max="47" width="6.5703125" bestFit="1" customWidth="1"/>
    <col min="48" max="48" width="2.28515625" customWidth="1"/>
    <col min="49" max="49" width="25.7109375" bestFit="1" customWidth="1"/>
    <col min="50" max="50" width="3.42578125" bestFit="1" customWidth="1"/>
    <col min="51" max="51" width="3" customWidth="1"/>
    <col min="52" max="52" width="30.140625" bestFit="1" customWidth="1"/>
    <col min="53" max="53" width="3.42578125" bestFit="1" customWidth="1"/>
    <col min="54" max="54" width="2.5703125" customWidth="1"/>
    <col min="55" max="55" width="41.140625" bestFit="1" customWidth="1"/>
    <col min="57" max="57" width="2.140625" customWidth="1"/>
    <col min="58" max="58" width="23.7109375" bestFit="1" customWidth="1"/>
    <col min="60" max="60" width="2.5703125" customWidth="1"/>
    <col min="61" max="61" width="24" customWidth="1"/>
  </cols>
  <sheetData>
    <row r="3" spans="2:27" ht="18.75" x14ac:dyDescent="0.3">
      <c r="B3" s="25" t="s">
        <v>120</v>
      </c>
      <c r="E3" s="26">
        <f>SUM(C6:C44)</f>
        <v>281</v>
      </c>
    </row>
    <row r="4" spans="2:27" ht="15.75" thickBot="1" x14ac:dyDescent="0.3"/>
    <row r="5" spans="2:27" s="64" customFormat="1" ht="15.75" thickBot="1" x14ac:dyDescent="0.3">
      <c r="B5" s="38" t="s">
        <v>153</v>
      </c>
      <c r="C5" s="39"/>
      <c r="D5" s="40" t="s">
        <v>0</v>
      </c>
      <c r="E5" s="38" t="s">
        <v>5</v>
      </c>
      <c r="F5" s="41" t="s">
        <v>1</v>
      </c>
      <c r="G5" s="21"/>
      <c r="H5" s="42" t="s">
        <v>2</v>
      </c>
      <c r="I5" s="21"/>
      <c r="J5" s="42" t="s">
        <v>3</v>
      </c>
      <c r="K5" s="21"/>
      <c r="L5" s="42" t="s">
        <v>4</v>
      </c>
      <c r="M5" s="21"/>
      <c r="N5" s="42" t="s">
        <v>6</v>
      </c>
      <c r="O5" s="21"/>
      <c r="P5" s="42" t="s">
        <v>14</v>
      </c>
      <c r="Q5" s="21" t="s">
        <v>5</v>
      </c>
      <c r="R5" s="21" t="s">
        <v>32</v>
      </c>
      <c r="S5" s="42" t="s">
        <v>15</v>
      </c>
      <c r="T5" s="21"/>
      <c r="U5" s="42" t="s">
        <v>127</v>
      </c>
      <c r="V5" s="21"/>
      <c r="W5" s="42" t="s">
        <v>241</v>
      </c>
      <c r="X5" s="21"/>
      <c r="Y5" s="43" t="s">
        <v>16</v>
      </c>
      <c r="Z5" s="63"/>
      <c r="AA5" s="43" t="s">
        <v>283</v>
      </c>
    </row>
    <row r="6" spans="2:27" ht="15.75" thickBot="1" x14ac:dyDescent="0.3">
      <c r="B6" s="70"/>
      <c r="C6" s="73">
        <f>IF(B6&gt;0,B6*E6,E6)</f>
        <v>107</v>
      </c>
      <c r="D6" s="78" t="s">
        <v>284</v>
      </c>
      <c r="E6" s="87">
        <f>G6+I6+K6+M6+SUM(O6:O13)+SUM(Q6:Q13)+SUM(T6:T13)+SUM(V6:V13)+SUM(X6:X13)+SUM(Z6:Z13)+AA6</f>
        <v>107</v>
      </c>
      <c r="F6" s="81" t="s">
        <v>7</v>
      </c>
      <c r="G6" s="90">
        <f>VLOOKUP(F6,'Calc sheet'!$AJ$64:$AK$69,2,FALSE)</f>
        <v>16</v>
      </c>
      <c r="H6" s="84" t="s">
        <v>125</v>
      </c>
      <c r="I6" s="90">
        <f>VLOOKUP(H6,'Calc sheet'!$AM$64:$AN$70,2,FALSE)</f>
        <v>9</v>
      </c>
      <c r="J6" s="84" t="s">
        <v>124</v>
      </c>
      <c r="K6" s="90">
        <f>VLOOKUP(J6,'Calc sheet'!$AM$64:$AN$70,2,FALSE)</f>
        <v>4</v>
      </c>
      <c r="L6" s="84" t="s">
        <v>122</v>
      </c>
      <c r="M6" s="90">
        <f>VLOOKUP(L6,$AP$64:$AQ$67,2,FALSE)</f>
        <v>1</v>
      </c>
      <c r="N6" s="10" t="s">
        <v>109</v>
      </c>
      <c r="O6" s="11">
        <f t="shared" ref="O6:O45" si="0">VLOOKUP(N6,$BF$64:$BG$110,2,FALSE)</f>
        <v>6</v>
      </c>
      <c r="P6" s="96" t="s">
        <v>21</v>
      </c>
      <c r="Q6" s="90">
        <f>VLOOKUP(P6,$AS$65:$AT$88,2,FALSE)</f>
        <v>16</v>
      </c>
      <c r="R6" s="90">
        <f>VLOOKUP(P6,$AS$65:$AU$88,3,FALSE)</f>
        <v>12</v>
      </c>
      <c r="S6" s="96" t="s">
        <v>65</v>
      </c>
      <c r="T6" s="98">
        <f>VLOOKUP(S6,$AW$64:$AX$116,2,FALSE)</f>
        <v>6</v>
      </c>
      <c r="U6" s="96" t="s">
        <v>204</v>
      </c>
      <c r="V6" s="90">
        <f>VLOOKUP(U6,$AZ$64:$BA$109,2,FALSE)</f>
        <v>8</v>
      </c>
      <c r="W6" s="96" t="s">
        <v>12</v>
      </c>
      <c r="X6" s="90">
        <f>VLOOKUP(W6,$BI$64:$BJ$94,2,0)</f>
        <v>0</v>
      </c>
      <c r="Y6" s="102" t="s">
        <v>12</v>
      </c>
      <c r="Z6" s="108">
        <f>VLOOKUP(Y6,$BC$64:$BD$111,2,FALSE)</f>
        <v>0</v>
      </c>
      <c r="AA6" s="67"/>
    </row>
    <row r="7" spans="2:27" ht="16.5" thickTop="1" thickBot="1" x14ac:dyDescent="0.3">
      <c r="B7" s="71"/>
      <c r="C7" s="74"/>
      <c r="D7" s="79"/>
      <c r="E7" s="88"/>
      <c r="F7" s="82"/>
      <c r="G7" s="91"/>
      <c r="H7" s="85"/>
      <c r="I7" s="91"/>
      <c r="J7" s="85"/>
      <c r="K7" s="91"/>
      <c r="L7" s="85"/>
      <c r="M7" s="91"/>
      <c r="N7" s="4" t="s">
        <v>103</v>
      </c>
      <c r="O7" s="11">
        <f t="shared" si="0"/>
        <v>10</v>
      </c>
      <c r="P7" s="95"/>
      <c r="Q7" s="91"/>
      <c r="R7" s="91"/>
      <c r="S7" s="97"/>
      <c r="T7" s="99"/>
      <c r="U7" s="97"/>
      <c r="V7" s="93"/>
      <c r="W7" s="97"/>
      <c r="X7" s="93"/>
      <c r="Y7" s="103"/>
      <c r="Z7" s="107"/>
      <c r="AA7" s="68"/>
    </row>
    <row r="8" spans="2:27" ht="16.5" thickTop="1" thickBot="1" x14ac:dyDescent="0.3">
      <c r="B8" s="71"/>
      <c r="C8" s="74"/>
      <c r="D8" s="79"/>
      <c r="E8" s="88"/>
      <c r="F8" s="82"/>
      <c r="G8" s="91"/>
      <c r="H8" s="85"/>
      <c r="I8" s="91"/>
      <c r="J8" s="85"/>
      <c r="K8" s="91"/>
      <c r="L8" s="85"/>
      <c r="M8" s="91"/>
      <c r="N8" s="4" t="s">
        <v>117</v>
      </c>
      <c r="O8" s="11">
        <f t="shared" si="0"/>
        <v>10</v>
      </c>
      <c r="P8" s="95"/>
      <c r="Q8" s="91"/>
      <c r="R8" s="91"/>
      <c r="S8" s="76" t="s">
        <v>36</v>
      </c>
      <c r="T8" s="100">
        <f>VLOOKUP(S8,$AW$64:$AX$116,2,FALSE)</f>
        <v>3</v>
      </c>
      <c r="U8" s="76" t="s">
        <v>194</v>
      </c>
      <c r="V8" s="94">
        <f>VLOOKUP(U8,$AZ$64:$BA$109,2,FALSE)</f>
        <v>4</v>
      </c>
      <c r="W8" s="76" t="s">
        <v>12</v>
      </c>
      <c r="X8" s="94">
        <f t="shared" ref="X8" si="1">VLOOKUP(W8,$BI$64:$BJ$94,2,0)</f>
        <v>0</v>
      </c>
      <c r="Y8" s="104" t="s">
        <v>12</v>
      </c>
      <c r="Z8" s="105">
        <f>VLOOKUP(Y8,$BC$64:$BD$111,2,FALSE)</f>
        <v>0</v>
      </c>
      <c r="AA8" s="68"/>
    </row>
    <row r="9" spans="2:27" ht="16.5" thickTop="1" thickBot="1" x14ac:dyDescent="0.3">
      <c r="B9" s="71"/>
      <c r="C9" s="74"/>
      <c r="D9" s="79"/>
      <c r="E9" s="88"/>
      <c r="F9" s="82"/>
      <c r="G9" s="91"/>
      <c r="H9" s="85"/>
      <c r="I9" s="91"/>
      <c r="J9" s="85"/>
      <c r="K9" s="91"/>
      <c r="L9" s="85"/>
      <c r="M9" s="91"/>
      <c r="N9" s="2" t="s">
        <v>181</v>
      </c>
      <c r="O9" s="11">
        <f t="shared" si="0"/>
        <v>5</v>
      </c>
      <c r="P9" s="97"/>
      <c r="Q9" s="93"/>
      <c r="R9" s="93"/>
      <c r="S9" s="97"/>
      <c r="T9" s="99"/>
      <c r="U9" s="97"/>
      <c r="V9" s="93"/>
      <c r="W9" s="97"/>
      <c r="X9" s="93"/>
      <c r="Y9" s="103"/>
      <c r="Z9" s="107"/>
      <c r="AA9" s="68"/>
    </row>
    <row r="10" spans="2:27" ht="16.5" thickTop="1" thickBot="1" x14ac:dyDescent="0.3">
      <c r="B10" s="71"/>
      <c r="C10" s="74"/>
      <c r="D10" s="79"/>
      <c r="E10" s="88"/>
      <c r="F10" s="82"/>
      <c r="G10" s="91"/>
      <c r="H10" s="85"/>
      <c r="I10" s="91"/>
      <c r="J10" s="85"/>
      <c r="K10" s="91"/>
      <c r="L10" s="85"/>
      <c r="M10" s="91"/>
      <c r="N10" s="3" t="s">
        <v>112</v>
      </c>
      <c r="O10" s="11">
        <f t="shared" si="0"/>
        <v>3</v>
      </c>
      <c r="P10" s="76" t="s">
        <v>12</v>
      </c>
      <c r="Q10" s="94">
        <f>(VLOOKUP((R6+R10),$AS$91:$AT$103,2,0))-(VLOOKUP((R6),$AS$91:$AT$103,2,0))</f>
        <v>0</v>
      </c>
      <c r="R10" s="94">
        <f>VLOOKUP(P10,$AS$65:$AU$88,3,FALSE)</f>
        <v>0</v>
      </c>
      <c r="S10" s="76" t="s">
        <v>41</v>
      </c>
      <c r="T10" s="100">
        <f>VLOOKUP(S10,$AW$64:$AX$116,2,FALSE)</f>
        <v>6</v>
      </c>
      <c r="U10" s="76" t="s">
        <v>12</v>
      </c>
      <c r="V10" s="94">
        <f>VLOOKUP(U10,$AZ$64:$BA$109,2,FALSE)</f>
        <v>0</v>
      </c>
      <c r="W10" s="76" t="s">
        <v>12</v>
      </c>
      <c r="X10" s="94">
        <f t="shared" ref="X10" si="2">VLOOKUP(W10,$BI$64:$BJ$94,2,0)</f>
        <v>0</v>
      </c>
      <c r="Y10" s="104" t="s">
        <v>12</v>
      </c>
      <c r="Z10" s="105">
        <f>VLOOKUP(Y10,$BC$64:$BD$111,2,FALSE)</f>
        <v>0</v>
      </c>
      <c r="AA10" s="68"/>
    </row>
    <row r="11" spans="2:27" ht="16.5" thickTop="1" thickBot="1" x14ac:dyDescent="0.3">
      <c r="B11" s="71"/>
      <c r="C11" s="74"/>
      <c r="D11" s="79"/>
      <c r="E11" s="88"/>
      <c r="F11" s="82"/>
      <c r="G11" s="91"/>
      <c r="H11" s="85"/>
      <c r="I11" s="91"/>
      <c r="J11" s="85"/>
      <c r="K11" s="91"/>
      <c r="L11" s="85"/>
      <c r="M11" s="91"/>
      <c r="N11" s="3" t="s">
        <v>12</v>
      </c>
      <c r="O11" s="11">
        <f t="shared" si="0"/>
        <v>0</v>
      </c>
      <c r="P11" s="95"/>
      <c r="Q11" s="91"/>
      <c r="R11" s="91"/>
      <c r="S11" s="97"/>
      <c r="T11" s="99"/>
      <c r="U11" s="97"/>
      <c r="V11" s="93"/>
      <c r="W11" s="97"/>
      <c r="X11" s="93"/>
      <c r="Y11" s="103"/>
      <c r="Z11" s="107"/>
      <c r="AA11" s="68"/>
    </row>
    <row r="12" spans="2:27" ht="16.5" thickTop="1" thickBot="1" x14ac:dyDescent="0.3">
      <c r="B12" s="71"/>
      <c r="C12" s="74"/>
      <c r="D12" s="79"/>
      <c r="E12" s="88"/>
      <c r="F12" s="82"/>
      <c r="G12" s="91"/>
      <c r="H12" s="85"/>
      <c r="I12" s="91"/>
      <c r="J12" s="85"/>
      <c r="K12" s="91"/>
      <c r="L12" s="85"/>
      <c r="M12" s="91"/>
      <c r="N12" s="3" t="s">
        <v>12</v>
      </c>
      <c r="O12" s="5">
        <f t="shared" si="0"/>
        <v>0</v>
      </c>
      <c r="P12" s="95"/>
      <c r="Q12" s="91"/>
      <c r="R12" s="91"/>
      <c r="S12" s="76" t="s">
        <v>12</v>
      </c>
      <c r="T12" s="100">
        <f>VLOOKUP(S12,$AW$64:$AX$116,2,FALSE)</f>
        <v>0</v>
      </c>
      <c r="U12" s="76" t="s">
        <v>12</v>
      </c>
      <c r="V12" s="94">
        <f>VLOOKUP(U12,$AZ$64:$BA$109,2,FALSE)</f>
        <v>0</v>
      </c>
      <c r="W12" s="76" t="s">
        <v>12</v>
      </c>
      <c r="X12" s="94">
        <f t="shared" ref="X12" si="3">VLOOKUP(W12,$BI$64:$BJ$94,2,0)</f>
        <v>0</v>
      </c>
      <c r="Y12" s="104" t="s">
        <v>12</v>
      </c>
      <c r="Z12" s="105">
        <f>VLOOKUP(Y12,$BC$64:$BD$111,2,FALSE)</f>
        <v>0</v>
      </c>
      <c r="AA12" s="68"/>
    </row>
    <row r="13" spans="2:27" ht="16.5" thickTop="1" thickBot="1" x14ac:dyDescent="0.3">
      <c r="B13" s="72"/>
      <c r="C13" s="75"/>
      <c r="D13" s="80"/>
      <c r="E13" s="89"/>
      <c r="F13" s="83"/>
      <c r="G13" s="92"/>
      <c r="H13" s="86"/>
      <c r="I13" s="92"/>
      <c r="J13" s="86"/>
      <c r="K13" s="92"/>
      <c r="L13" s="86"/>
      <c r="M13" s="92"/>
      <c r="N13" s="12" t="s">
        <v>12</v>
      </c>
      <c r="O13" s="13">
        <f t="shared" si="0"/>
        <v>0</v>
      </c>
      <c r="P13" s="77"/>
      <c r="Q13" s="92"/>
      <c r="R13" s="92"/>
      <c r="S13" s="77"/>
      <c r="T13" s="101"/>
      <c r="U13" s="77"/>
      <c r="V13" s="92"/>
      <c r="W13" s="77"/>
      <c r="X13" s="92"/>
      <c r="Y13" s="109"/>
      <c r="Z13" s="106"/>
      <c r="AA13" s="69"/>
    </row>
    <row r="14" spans="2:27" ht="15.75" thickBot="1" x14ac:dyDescent="0.3">
      <c r="B14" s="70"/>
      <c r="C14" s="73">
        <f>IF(B14&gt;0,B14*E14,E14)</f>
        <v>34</v>
      </c>
      <c r="D14" s="78" t="s">
        <v>285</v>
      </c>
      <c r="E14" s="87">
        <f>G14+I14+K14+M14+SUM(O14:O21)+SUM(Q14:Q21)+SUM(T14:T21)+SUM(V14:V21)+SUM(X14:X21)+SUM(Z14:Z21)+AA14</f>
        <v>34</v>
      </c>
      <c r="F14" s="81" t="s">
        <v>9</v>
      </c>
      <c r="G14" s="90">
        <f>VLOOKUP(F14,'Calc sheet'!$AJ$64:$AK$69,2,FALSE)</f>
        <v>4</v>
      </c>
      <c r="H14" s="84" t="s">
        <v>124</v>
      </c>
      <c r="I14" s="90">
        <f>VLOOKUP(H14,'Calc sheet'!$AM$64:$AN$70,2,FALSE)</f>
        <v>4</v>
      </c>
      <c r="J14" s="84" t="s">
        <v>123</v>
      </c>
      <c r="K14" s="90">
        <f>VLOOKUP(J14,'Calc sheet'!$AM$64:$AN$70,2,FALSE)</f>
        <v>2</v>
      </c>
      <c r="L14" s="84" t="s">
        <v>121</v>
      </c>
      <c r="M14" s="90">
        <f>VLOOKUP(L14,$AP$64:$AQ$67,2,FALSE)</f>
        <v>0</v>
      </c>
      <c r="N14" s="10" t="s">
        <v>96</v>
      </c>
      <c r="O14" s="11">
        <f t="shared" si="0"/>
        <v>2</v>
      </c>
      <c r="P14" s="96" t="s">
        <v>28</v>
      </c>
      <c r="Q14" s="90">
        <f>VLOOKUP(P14,$AS$65:$AT$88,2,FALSE)</f>
        <v>2</v>
      </c>
      <c r="R14" s="90">
        <f>VLOOKUP(P14,$AS$65:$AU$88,3,FALSE)</f>
        <v>9</v>
      </c>
      <c r="S14" s="96" t="s">
        <v>48</v>
      </c>
      <c r="T14" s="98">
        <f>VLOOKUP(S14,$AW$64:$AX$116,2,FALSE)</f>
        <v>3</v>
      </c>
      <c r="U14" s="96" t="s">
        <v>12</v>
      </c>
      <c r="V14" s="90">
        <f>VLOOKUP(U14,$AZ$64:$BA$109,2,FALSE)</f>
        <v>0</v>
      </c>
      <c r="W14" s="96" t="s">
        <v>12</v>
      </c>
      <c r="X14" s="90">
        <f t="shared" ref="X14" si="4">VLOOKUP(W14,$BI$64:$BJ$94,2,0)</f>
        <v>0</v>
      </c>
      <c r="Y14" s="102" t="s">
        <v>12</v>
      </c>
      <c r="Z14" s="108">
        <f>VLOOKUP(Y14,$BC$64:$BD$111,2,FALSE)</f>
        <v>0</v>
      </c>
      <c r="AA14" s="67"/>
    </row>
    <row r="15" spans="2:27" ht="16.5" thickTop="1" thickBot="1" x14ac:dyDescent="0.3">
      <c r="B15" s="71"/>
      <c r="C15" s="74"/>
      <c r="D15" s="79"/>
      <c r="E15" s="88"/>
      <c r="F15" s="82"/>
      <c r="G15" s="91"/>
      <c r="H15" s="85"/>
      <c r="I15" s="91"/>
      <c r="J15" s="85"/>
      <c r="K15" s="91"/>
      <c r="L15" s="85"/>
      <c r="M15" s="91"/>
      <c r="N15" s="4" t="s">
        <v>111</v>
      </c>
      <c r="O15" s="11">
        <f t="shared" si="0"/>
        <v>5</v>
      </c>
      <c r="P15" s="95"/>
      <c r="Q15" s="91"/>
      <c r="R15" s="91"/>
      <c r="S15" s="97"/>
      <c r="T15" s="99"/>
      <c r="U15" s="97"/>
      <c r="V15" s="93"/>
      <c r="W15" s="97"/>
      <c r="X15" s="93"/>
      <c r="Y15" s="103"/>
      <c r="Z15" s="107"/>
      <c r="AA15" s="68"/>
    </row>
    <row r="16" spans="2:27" ht="16.5" thickTop="1" thickBot="1" x14ac:dyDescent="0.3">
      <c r="B16" s="71"/>
      <c r="C16" s="74"/>
      <c r="D16" s="79"/>
      <c r="E16" s="88"/>
      <c r="F16" s="82"/>
      <c r="G16" s="91"/>
      <c r="H16" s="85"/>
      <c r="I16" s="91"/>
      <c r="J16" s="85"/>
      <c r="K16" s="91"/>
      <c r="L16" s="85"/>
      <c r="M16" s="91"/>
      <c r="N16" s="4" t="s">
        <v>12</v>
      </c>
      <c r="O16" s="11">
        <f t="shared" si="0"/>
        <v>0</v>
      </c>
      <c r="P16" s="95"/>
      <c r="Q16" s="91"/>
      <c r="R16" s="91"/>
      <c r="S16" s="76" t="s">
        <v>55</v>
      </c>
      <c r="T16" s="100">
        <f>VLOOKUP(S16,$AW$64:$AX$116,2,FALSE)</f>
        <v>3</v>
      </c>
      <c r="U16" s="76" t="s">
        <v>12</v>
      </c>
      <c r="V16" s="94">
        <f>VLOOKUP(U16,$AZ$64:$BA$109,2,FALSE)</f>
        <v>0</v>
      </c>
      <c r="W16" s="76" t="s">
        <v>12</v>
      </c>
      <c r="X16" s="94">
        <f t="shared" ref="X16" si="5">VLOOKUP(W16,$BI$64:$BJ$94,2,0)</f>
        <v>0</v>
      </c>
      <c r="Y16" s="104" t="s">
        <v>12</v>
      </c>
      <c r="Z16" s="105">
        <f>VLOOKUP(Y16,$BC$64:$BD$111,2,FALSE)</f>
        <v>0</v>
      </c>
      <c r="AA16" s="68"/>
    </row>
    <row r="17" spans="2:27" ht="16.5" thickTop="1" thickBot="1" x14ac:dyDescent="0.3">
      <c r="B17" s="71"/>
      <c r="C17" s="74"/>
      <c r="D17" s="79"/>
      <c r="E17" s="88"/>
      <c r="F17" s="82"/>
      <c r="G17" s="91"/>
      <c r="H17" s="85"/>
      <c r="I17" s="91"/>
      <c r="J17" s="85"/>
      <c r="K17" s="91"/>
      <c r="L17" s="85"/>
      <c r="M17" s="91"/>
      <c r="N17" s="2" t="s">
        <v>12</v>
      </c>
      <c r="O17" s="11">
        <f t="shared" si="0"/>
        <v>0</v>
      </c>
      <c r="P17" s="97"/>
      <c r="Q17" s="93"/>
      <c r="R17" s="93"/>
      <c r="S17" s="97"/>
      <c r="T17" s="99"/>
      <c r="U17" s="97"/>
      <c r="V17" s="93"/>
      <c r="W17" s="97"/>
      <c r="X17" s="93"/>
      <c r="Y17" s="103"/>
      <c r="Z17" s="107"/>
      <c r="AA17" s="68"/>
    </row>
    <row r="18" spans="2:27" ht="16.5" thickTop="1" thickBot="1" x14ac:dyDescent="0.3">
      <c r="B18" s="71"/>
      <c r="C18" s="74"/>
      <c r="D18" s="79"/>
      <c r="E18" s="88"/>
      <c r="F18" s="82"/>
      <c r="G18" s="91"/>
      <c r="H18" s="85"/>
      <c r="I18" s="91"/>
      <c r="J18" s="85"/>
      <c r="K18" s="91"/>
      <c r="L18" s="85"/>
      <c r="M18" s="91"/>
      <c r="N18" s="3" t="s">
        <v>12</v>
      </c>
      <c r="O18" s="11">
        <f t="shared" si="0"/>
        <v>0</v>
      </c>
      <c r="P18" s="76" t="s">
        <v>12</v>
      </c>
      <c r="Q18" s="94">
        <f>(VLOOKUP((R14+R18),$AS$91:$AT$103,2,0))-(VLOOKUP((R14),$AS$91:$AT$103,2,0))</f>
        <v>0</v>
      </c>
      <c r="R18" s="94">
        <f>VLOOKUP(P18,$AS$65:$AU$88,3,FALSE)</f>
        <v>0</v>
      </c>
      <c r="S18" s="76" t="s">
        <v>61</v>
      </c>
      <c r="T18" s="100">
        <f>VLOOKUP(S18,$AW$64:$AX$116,2,FALSE)</f>
        <v>9</v>
      </c>
      <c r="U18" s="76" t="s">
        <v>12</v>
      </c>
      <c r="V18" s="94">
        <f>VLOOKUP(U18,$AZ$64:$BA$109,2,FALSE)</f>
        <v>0</v>
      </c>
      <c r="W18" s="76" t="s">
        <v>12</v>
      </c>
      <c r="X18" s="94">
        <f t="shared" ref="X18" si="6">VLOOKUP(W18,$BI$64:$BJ$94,2,0)</f>
        <v>0</v>
      </c>
      <c r="Y18" s="104" t="s">
        <v>12</v>
      </c>
      <c r="Z18" s="105">
        <f>VLOOKUP(Y18,$BC$64:$BD$111,2,FALSE)</f>
        <v>0</v>
      </c>
      <c r="AA18" s="68"/>
    </row>
    <row r="19" spans="2:27" ht="16.5" thickTop="1" thickBot="1" x14ac:dyDescent="0.3">
      <c r="B19" s="71"/>
      <c r="C19" s="74"/>
      <c r="D19" s="79"/>
      <c r="E19" s="88"/>
      <c r="F19" s="82"/>
      <c r="G19" s="91"/>
      <c r="H19" s="85"/>
      <c r="I19" s="91"/>
      <c r="J19" s="85"/>
      <c r="K19" s="91"/>
      <c r="L19" s="85"/>
      <c r="M19" s="91"/>
      <c r="N19" s="3" t="s">
        <v>12</v>
      </c>
      <c r="O19" s="11">
        <f t="shared" si="0"/>
        <v>0</v>
      </c>
      <c r="P19" s="95"/>
      <c r="Q19" s="91"/>
      <c r="R19" s="91"/>
      <c r="S19" s="97"/>
      <c r="T19" s="99"/>
      <c r="U19" s="97"/>
      <c r="V19" s="93"/>
      <c r="W19" s="97"/>
      <c r="X19" s="93"/>
      <c r="Y19" s="103"/>
      <c r="Z19" s="107"/>
      <c r="AA19" s="68"/>
    </row>
    <row r="20" spans="2:27" ht="16.5" thickTop="1" thickBot="1" x14ac:dyDescent="0.3">
      <c r="B20" s="71"/>
      <c r="C20" s="74"/>
      <c r="D20" s="79"/>
      <c r="E20" s="88"/>
      <c r="F20" s="82"/>
      <c r="G20" s="91"/>
      <c r="H20" s="85"/>
      <c r="I20" s="91"/>
      <c r="J20" s="85"/>
      <c r="K20" s="91"/>
      <c r="L20" s="85"/>
      <c r="M20" s="91"/>
      <c r="N20" s="3" t="s">
        <v>12</v>
      </c>
      <c r="O20" s="5">
        <f t="shared" si="0"/>
        <v>0</v>
      </c>
      <c r="P20" s="95"/>
      <c r="Q20" s="91"/>
      <c r="R20" s="91"/>
      <c r="S20" s="76" t="s">
        <v>12</v>
      </c>
      <c r="T20" s="100">
        <f>VLOOKUP(S20,$AW$64:$AX$116,2,FALSE)</f>
        <v>0</v>
      </c>
      <c r="U20" s="76" t="s">
        <v>12</v>
      </c>
      <c r="V20" s="94">
        <f>VLOOKUP(U20,$AZ$64:$BA$109,2,FALSE)</f>
        <v>0</v>
      </c>
      <c r="W20" s="76" t="s">
        <v>12</v>
      </c>
      <c r="X20" s="94">
        <f t="shared" ref="X20" si="7">VLOOKUP(W20,$BI$64:$BJ$94,2,0)</f>
        <v>0</v>
      </c>
      <c r="Y20" s="104" t="s">
        <v>12</v>
      </c>
      <c r="Z20" s="105">
        <f>VLOOKUP(Y20,$BC$64:$BD$111,2,FALSE)</f>
        <v>0</v>
      </c>
      <c r="AA20" s="68"/>
    </row>
    <row r="21" spans="2:27" ht="16.5" thickTop="1" thickBot="1" x14ac:dyDescent="0.3">
      <c r="B21" s="72"/>
      <c r="C21" s="75"/>
      <c r="D21" s="80"/>
      <c r="E21" s="89"/>
      <c r="F21" s="83"/>
      <c r="G21" s="92"/>
      <c r="H21" s="86"/>
      <c r="I21" s="92"/>
      <c r="J21" s="86"/>
      <c r="K21" s="92"/>
      <c r="L21" s="86"/>
      <c r="M21" s="92"/>
      <c r="N21" s="12" t="s">
        <v>12</v>
      </c>
      <c r="O21" s="13">
        <f t="shared" si="0"/>
        <v>0</v>
      </c>
      <c r="P21" s="77"/>
      <c r="Q21" s="92"/>
      <c r="R21" s="92"/>
      <c r="S21" s="77"/>
      <c r="T21" s="101"/>
      <c r="U21" s="77"/>
      <c r="V21" s="92"/>
      <c r="W21" s="77"/>
      <c r="X21" s="92"/>
      <c r="Y21" s="109"/>
      <c r="Z21" s="106"/>
      <c r="AA21" s="69"/>
    </row>
    <row r="22" spans="2:27" ht="15.75" customHeight="1" thickBot="1" x14ac:dyDescent="0.3">
      <c r="B22" s="70"/>
      <c r="C22" s="73">
        <f>IF(B22&gt;0,B22*E22,E22)</f>
        <v>43</v>
      </c>
      <c r="D22" s="78" t="s">
        <v>286</v>
      </c>
      <c r="E22" s="87">
        <f>G22+I22+K22+M22+SUM(O22:O25)+SUM(Q22:Q25)+SUM(T22:T25)+SUM(V22:V25)+SUM(X22:X25)+SUM(Z22:Z25)+AA22</f>
        <v>43</v>
      </c>
      <c r="F22" s="81" t="s">
        <v>9</v>
      </c>
      <c r="G22" s="90">
        <f>VLOOKUP(F22,'Calc sheet'!$AJ$64:$AK$69,2,FALSE)</f>
        <v>4</v>
      </c>
      <c r="H22" s="84" t="s">
        <v>122</v>
      </c>
      <c r="I22" s="90">
        <f>VLOOKUP(H22,'Calc sheet'!$AM$64:$AN$70,2,FALSE)</f>
        <v>1</v>
      </c>
      <c r="J22" s="84" t="s">
        <v>122</v>
      </c>
      <c r="K22" s="90">
        <f>VLOOKUP(J22,'Calc sheet'!$AM$64:$AN$70,2,FALSE)</f>
        <v>1</v>
      </c>
      <c r="L22" s="84" t="s">
        <v>121</v>
      </c>
      <c r="M22" s="90">
        <f>VLOOKUP(L22,$AP$64:$AQ$67,2,FALSE)</f>
        <v>0</v>
      </c>
      <c r="N22" s="10" t="s">
        <v>100</v>
      </c>
      <c r="O22" s="11">
        <f t="shared" si="0"/>
        <v>5</v>
      </c>
      <c r="P22" s="96" t="s">
        <v>272</v>
      </c>
      <c r="Q22" s="90">
        <f>VLOOKUP(P22,$AS$65:$AT$88,2,FALSE)</f>
        <v>1</v>
      </c>
      <c r="R22" s="90">
        <f>VLOOKUP(P22,$AS$65:$AU$88,3,FALSE)</f>
        <v>8</v>
      </c>
      <c r="S22" s="53" t="s">
        <v>65</v>
      </c>
      <c r="T22" s="54">
        <f t="shared" ref="T22:T45" si="8">VLOOKUP(S22,$AW$64:$AX$116,2,FALSE)</f>
        <v>6</v>
      </c>
      <c r="U22" s="53" t="s">
        <v>12</v>
      </c>
      <c r="V22" s="11">
        <f t="shared" ref="V22:V45" si="9">VLOOKUP(U22,$AZ$64:$BA$109,2,FALSE)</f>
        <v>0</v>
      </c>
      <c r="W22" s="53" t="s">
        <v>12</v>
      </c>
      <c r="X22" s="11">
        <f>VLOOKUP(W22,$BI$64:$BJ$94,2,0)</f>
        <v>0</v>
      </c>
      <c r="Y22" s="60" t="s">
        <v>72</v>
      </c>
      <c r="Z22" s="18">
        <f t="shared" ref="Z22:Z45" si="10">VLOOKUP(Y22,$BC$64:$BD$111,2,FALSE)</f>
        <v>20</v>
      </c>
      <c r="AA22" s="67"/>
    </row>
    <row r="23" spans="2:27" ht="16.5" customHeight="1" thickTop="1" thickBot="1" x14ac:dyDescent="0.3">
      <c r="B23" s="71"/>
      <c r="C23" s="74"/>
      <c r="D23" s="79"/>
      <c r="E23" s="88"/>
      <c r="F23" s="82"/>
      <c r="G23" s="91"/>
      <c r="H23" s="85"/>
      <c r="I23" s="91"/>
      <c r="J23" s="85"/>
      <c r="K23" s="91"/>
      <c r="L23" s="85"/>
      <c r="M23" s="91"/>
      <c r="N23" s="2" t="s">
        <v>228</v>
      </c>
      <c r="O23" s="5">
        <f t="shared" si="0"/>
        <v>5</v>
      </c>
      <c r="P23" s="97"/>
      <c r="Q23" s="93"/>
      <c r="R23" s="93"/>
      <c r="S23" s="55" t="s">
        <v>12</v>
      </c>
      <c r="T23" s="56">
        <f t="shared" si="8"/>
        <v>0</v>
      </c>
      <c r="U23" s="55" t="s">
        <v>12</v>
      </c>
      <c r="V23" s="5">
        <f t="shared" si="9"/>
        <v>0</v>
      </c>
      <c r="W23" s="55" t="s">
        <v>12</v>
      </c>
      <c r="X23" s="5">
        <f t="shared" ref="X23:X45" si="11">VLOOKUP(W23,$BI$64:$BJ$94,2,0)</f>
        <v>0</v>
      </c>
      <c r="Y23" s="61" t="s">
        <v>12</v>
      </c>
      <c r="Z23" s="19">
        <f t="shared" si="10"/>
        <v>0</v>
      </c>
      <c r="AA23" s="68"/>
    </row>
    <row r="24" spans="2:27" ht="16.5" customHeight="1" thickTop="1" thickBot="1" x14ac:dyDescent="0.3">
      <c r="B24" s="71"/>
      <c r="C24" s="74"/>
      <c r="D24" s="79"/>
      <c r="E24" s="88"/>
      <c r="F24" s="82"/>
      <c r="G24" s="91"/>
      <c r="H24" s="85"/>
      <c r="I24" s="91"/>
      <c r="J24" s="85"/>
      <c r="K24" s="91"/>
      <c r="L24" s="85"/>
      <c r="M24" s="91"/>
      <c r="N24" s="3" t="s">
        <v>12</v>
      </c>
      <c r="O24" s="5">
        <f t="shared" si="0"/>
        <v>0</v>
      </c>
      <c r="P24" s="76" t="s">
        <v>12</v>
      </c>
      <c r="Q24" s="94">
        <f>(VLOOKUP((R22+R24),$AS$91:$AT$103,2,0))-(VLOOKUP((R22),$AS$91:$AT$103,2,0))</f>
        <v>0</v>
      </c>
      <c r="R24" s="94">
        <f>VLOOKUP(P24,$AS$65:$AU$88,3,FALSE)</f>
        <v>0</v>
      </c>
      <c r="S24" s="65" t="s">
        <v>12</v>
      </c>
      <c r="T24" s="56">
        <f t="shared" si="8"/>
        <v>0</v>
      </c>
      <c r="U24" s="65" t="s">
        <v>12</v>
      </c>
      <c r="V24" s="5">
        <f t="shared" si="9"/>
        <v>0</v>
      </c>
      <c r="W24" s="65" t="s">
        <v>12</v>
      </c>
      <c r="X24" s="5">
        <f t="shared" si="11"/>
        <v>0</v>
      </c>
      <c r="Y24" s="66" t="s">
        <v>12</v>
      </c>
      <c r="Z24" s="19">
        <f t="shared" si="10"/>
        <v>0</v>
      </c>
      <c r="AA24" s="68"/>
    </row>
    <row r="25" spans="2:27" ht="16.5" customHeight="1" thickTop="1" thickBot="1" x14ac:dyDescent="0.3">
      <c r="B25" s="72"/>
      <c r="C25" s="75"/>
      <c r="D25" s="80"/>
      <c r="E25" s="89"/>
      <c r="F25" s="83"/>
      <c r="G25" s="92"/>
      <c r="H25" s="86"/>
      <c r="I25" s="92"/>
      <c r="J25" s="86"/>
      <c r="K25" s="92"/>
      <c r="L25" s="86"/>
      <c r="M25" s="92"/>
      <c r="N25" s="12" t="s">
        <v>12</v>
      </c>
      <c r="O25" s="13">
        <f t="shared" si="0"/>
        <v>0</v>
      </c>
      <c r="P25" s="77"/>
      <c r="Q25" s="92"/>
      <c r="R25" s="92"/>
      <c r="S25" s="57" t="s">
        <v>12</v>
      </c>
      <c r="T25" s="58">
        <f t="shared" si="8"/>
        <v>0</v>
      </c>
      <c r="U25" s="57" t="s">
        <v>12</v>
      </c>
      <c r="V25" s="13">
        <f t="shared" si="9"/>
        <v>0</v>
      </c>
      <c r="W25" s="57" t="s">
        <v>12</v>
      </c>
      <c r="X25" s="13">
        <f t="shared" si="11"/>
        <v>0</v>
      </c>
      <c r="Y25" s="62" t="s">
        <v>12</v>
      </c>
      <c r="Z25" s="20">
        <f t="shared" si="10"/>
        <v>0</v>
      </c>
      <c r="AA25" s="69"/>
    </row>
    <row r="26" spans="2:27" ht="15.75" customHeight="1" thickBot="1" x14ac:dyDescent="0.3">
      <c r="B26" s="70"/>
      <c r="C26" s="73">
        <f>IF(B26&gt;0,B26*E26,E26)</f>
        <v>54</v>
      </c>
      <c r="D26" s="78" t="s">
        <v>287</v>
      </c>
      <c r="E26" s="87">
        <f>G26+I26+K26+M26+SUM(O26:O29)+SUM(Q26:Q29)+SUM(T26:T29)+SUM(V26:V29)+SUM(X26:X29)+SUM(Z26:Z29)+AA26</f>
        <v>54</v>
      </c>
      <c r="F26" s="81" t="s">
        <v>8</v>
      </c>
      <c r="G26" s="90">
        <f>VLOOKUP(F26,'Calc sheet'!$AJ$64:$AK$69,2,FALSE)</f>
        <v>9</v>
      </c>
      <c r="H26" s="84" t="s">
        <v>122</v>
      </c>
      <c r="I26" s="90">
        <f>VLOOKUP(H26,'Calc sheet'!$AM$64:$AN$70,2,FALSE)</f>
        <v>1</v>
      </c>
      <c r="J26" s="84" t="s">
        <v>123</v>
      </c>
      <c r="K26" s="90">
        <f>VLOOKUP(J26,'Calc sheet'!$AM$64:$AN$70,2,FALSE)</f>
        <v>2</v>
      </c>
      <c r="L26" s="84" t="s">
        <v>123</v>
      </c>
      <c r="M26" s="90">
        <f>VLOOKUP(L26,$AP$64:$AQ$67,2,FALSE)</f>
        <v>2</v>
      </c>
      <c r="N26" s="10" t="s">
        <v>101</v>
      </c>
      <c r="O26" s="11">
        <f t="shared" si="0"/>
        <v>5</v>
      </c>
      <c r="P26" s="96" t="s">
        <v>28</v>
      </c>
      <c r="Q26" s="90">
        <f>VLOOKUP(P26,$AS$65:$AT$88,2,FALSE)</f>
        <v>2</v>
      </c>
      <c r="R26" s="90">
        <f>VLOOKUP(P26,$AS$65:$AU$88,3,FALSE)</f>
        <v>9</v>
      </c>
      <c r="S26" s="53" t="s">
        <v>39</v>
      </c>
      <c r="T26" s="54">
        <f t="shared" si="8"/>
        <v>2</v>
      </c>
      <c r="U26" s="53" t="s">
        <v>204</v>
      </c>
      <c r="V26" s="11">
        <f t="shared" si="9"/>
        <v>8</v>
      </c>
      <c r="W26" s="53" t="s">
        <v>12</v>
      </c>
      <c r="X26" s="11">
        <f t="shared" si="11"/>
        <v>0</v>
      </c>
      <c r="Y26" s="60" t="s">
        <v>86</v>
      </c>
      <c r="Z26" s="18">
        <f t="shared" si="10"/>
        <v>8</v>
      </c>
      <c r="AA26" s="67"/>
    </row>
    <row r="27" spans="2:27" ht="16.5" customHeight="1" thickTop="1" thickBot="1" x14ac:dyDescent="0.3">
      <c r="B27" s="71"/>
      <c r="C27" s="74"/>
      <c r="D27" s="79"/>
      <c r="E27" s="88"/>
      <c r="F27" s="82"/>
      <c r="G27" s="91"/>
      <c r="H27" s="85"/>
      <c r="I27" s="91"/>
      <c r="J27" s="85"/>
      <c r="K27" s="91"/>
      <c r="L27" s="85"/>
      <c r="M27" s="91"/>
      <c r="N27" s="2" t="s">
        <v>112</v>
      </c>
      <c r="O27" s="5">
        <f t="shared" si="0"/>
        <v>3</v>
      </c>
      <c r="P27" s="97"/>
      <c r="Q27" s="93"/>
      <c r="R27" s="93"/>
      <c r="S27" s="55" t="s">
        <v>53</v>
      </c>
      <c r="T27" s="56">
        <f t="shared" si="8"/>
        <v>4</v>
      </c>
      <c r="U27" s="55" t="s">
        <v>12</v>
      </c>
      <c r="V27" s="5">
        <f t="shared" si="9"/>
        <v>0</v>
      </c>
      <c r="W27" s="55" t="s">
        <v>12</v>
      </c>
      <c r="X27" s="5">
        <f t="shared" si="11"/>
        <v>0</v>
      </c>
      <c r="Y27" s="61" t="s">
        <v>12</v>
      </c>
      <c r="Z27" s="19">
        <f t="shared" si="10"/>
        <v>0</v>
      </c>
      <c r="AA27" s="68"/>
    </row>
    <row r="28" spans="2:27" ht="16.5" customHeight="1" thickTop="1" thickBot="1" x14ac:dyDescent="0.3">
      <c r="B28" s="71"/>
      <c r="C28" s="74"/>
      <c r="D28" s="79"/>
      <c r="E28" s="88"/>
      <c r="F28" s="82"/>
      <c r="G28" s="91"/>
      <c r="H28" s="85"/>
      <c r="I28" s="91"/>
      <c r="J28" s="85"/>
      <c r="K28" s="91"/>
      <c r="L28" s="85"/>
      <c r="M28" s="91"/>
      <c r="N28" s="3" t="s">
        <v>229</v>
      </c>
      <c r="O28" s="5">
        <f t="shared" si="0"/>
        <v>5</v>
      </c>
      <c r="P28" s="76" t="s">
        <v>12</v>
      </c>
      <c r="Q28" s="94">
        <f>(VLOOKUP((R26+R28),$AS$91:$AT$103,2,0))-(VLOOKUP((R26),$AS$91:$AT$103,2,0))</f>
        <v>0</v>
      </c>
      <c r="R28" s="94">
        <f>VLOOKUP(P28,$AS$65:$AU$88,3,FALSE)</f>
        <v>0</v>
      </c>
      <c r="S28" s="65" t="s">
        <v>12</v>
      </c>
      <c r="T28" s="56">
        <f t="shared" si="8"/>
        <v>0</v>
      </c>
      <c r="U28" s="65" t="s">
        <v>12</v>
      </c>
      <c r="V28" s="5">
        <f t="shared" si="9"/>
        <v>0</v>
      </c>
      <c r="W28" s="65" t="s">
        <v>12</v>
      </c>
      <c r="X28" s="5">
        <f t="shared" si="11"/>
        <v>0</v>
      </c>
      <c r="Y28" s="66" t="s">
        <v>12</v>
      </c>
      <c r="Z28" s="19">
        <f t="shared" si="10"/>
        <v>0</v>
      </c>
      <c r="AA28" s="68"/>
    </row>
    <row r="29" spans="2:27" ht="16.5" customHeight="1" thickTop="1" thickBot="1" x14ac:dyDescent="0.3">
      <c r="B29" s="72"/>
      <c r="C29" s="75"/>
      <c r="D29" s="80"/>
      <c r="E29" s="89"/>
      <c r="F29" s="83"/>
      <c r="G29" s="92"/>
      <c r="H29" s="86"/>
      <c r="I29" s="92"/>
      <c r="J29" s="86"/>
      <c r="K29" s="92"/>
      <c r="L29" s="86"/>
      <c r="M29" s="92"/>
      <c r="N29" s="12" t="s">
        <v>231</v>
      </c>
      <c r="O29" s="13">
        <f t="shared" si="0"/>
        <v>3</v>
      </c>
      <c r="P29" s="77"/>
      <c r="Q29" s="92"/>
      <c r="R29" s="92"/>
      <c r="S29" s="57" t="s">
        <v>12</v>
      </c>
      <c r="T29" s="58">
        <f t="shared" si="8"/>
        <v>0</v>
      </c>
      <c r="U29" s="57" t="s">
        <v>12</v>
      </c>
      <c r="V29" s="13">
        <f t="shared" si="9"/>
        <v>0</v>
      </c>
      <c r="W29" s="57" t="s">
        <v>12</v>
      </c>
      <c r="X29" s="13">
        <f t="shared" si="11"/>
        <v>0</v>
      </c>
      <c r="Y29" s="62" t="s">
        <v>12</v>
      </c>
      <c r="Z29" s="20">
        <f t="shared" si="10"/>
        <v>0</v>
      </c>
      <c r="AA29" s="69"/>
    </row>
    <row r="30" spans="2:27" ht="15.75" customHeight="1" thickBot="1" x14ac:dyDescent="0.3">
      <c r="B30" s="70"/>
      <c r="C30" s="73">
        <f>IF(B30&gt;0,B30*E30,E30)</f>
        <v>43</v>
      </c>
      <c r="D30" s="78" t="s">
        <v>288</v>
      </c>
      <c r="E30" s="87">
        <f>G30+I30+K30+M30+SUM(O30:O33)+SUM(Q30:Q33)+SUM(T30:T33)+SUM(V30:V33)+SUM(X30:X33)+SUM(Z30:Z33)+AA30</f>
        <v>43</v>
      </c>
      <c r="F30" s="81" t="s">
        <v>9</v>
      </c>
      <c r="G30" s="90">
        <f>VLOOKUP(F30,'Calc sheet'!$AJ$64:$AK$69,2,FALSE)</f>
        <v>4</v>
      </c>
      <c r="H30" s="84" t="s">
        <v>123</v>
      </c>
      <c r="I30" s="90">
        <f>VLOOKUP(H30,'Calc sheet'!$AM$64:$AN$70,2,FALSE)</f>
        <v>2</v>
      </c>
      <c r="J30" s="84" t="s">
        <v>124</v>
      </c>
      <c r="K30" s="90">
        <f>VLOOKUP(J30,'Calc sheet'!$AM$64:$AN$70,2,FALSE)</f>
        <v>4</v>
      </c>
      <c r="L30" s="84" t="s">
        <v>122</v>
      </c>
      <c r="M30" s="90">
        <f>VLOOKUP(L30,$AP$64:$AQ$67,2,FALSE)</f>
        <v>1</v>
      </c>
      <c r="N30" s="10" t="s">
        <v>103</v>
      </c>
      <c r="O30" s="11">
        <f t="shared" si="0"/>
        <v>10</v>
      </c>
      <c r="P30" s="96" t="s">
        <v>18</v>
      </c>
      <c r="Q30" s="90">
        <f>VLOOKUP(P30,$AS$65:$AT$88,2,FALSE)</f>
        <v>2</v>
      </c>
      <c r="R30" s="90">
        <f>VLOOKUP(P30,$AS$65:$AU$88,3,FALSE)</f>
        <v>9</v>
      </c>
      <c r="S30" s="53" t="s">
        <v>55</v>
      </c>
      <c r="T30" s="54">
        <f t="shared" si="8"/>
        <v>3</v>
      </c>
      <c r="U30" s="53" t="s">
        <v>203</v>
      </c>
      <c r="V30" s="11">
        <f t="shared" si="9"/>
        <v>4</v>
      </c>
      <c r="W30" s="53" t="s">
        <v>12</v>
      </c>
      <c r="X30" s="11">
        <f t="shared" si="11"/>
        <v>0</v>
      </c>
      <c r="Y30" s="60" t="s">
        <v>12</v>
      </c>
      <c r="Z30" s="18">
        <f t="shared" si="10"/>
        <v>0</v>
      </c>
      <c r="AA30" s="67"/>
    </row>
    <row r="31" spans="2:27" ht="16.5" customHeight="1" thickTop="1" thickBot="1" x14ac:dyDescent="0.3">
      <c r="B31" s="71"/>
      <c r="C31" s="74"/>
      <c r="D31" s="79"/>
      <c r="E31" s="88"/>
      <c r="F31" s="82"/>
      <c r="G31" s="91"/>
      <c r="H31" s="85"/>
      <c r="I31" s="91"/>
      <c r="J31" s="85"/>
      <c r="K31" s="91"/>
      <c r="L31" s="85"/>
      <c r="M31" s="91"/>
      <c r="N31" s="2" t="s">
        <v>104</v>
      </c>
      <c r="O31" s="5">
        <f t="shared" si="0"/>
        <v>5</v>
      </c>
      <c r="P31" s="97"/>
      <c r="Q31" s="93"/>
      <c r="R31" s="93"/>
      <c r="S31" s="55" t="s">
        <v>55</v>
      </c>
      <c r="T31" s="56">
        <f t="shared" si="8"/>
        <v>3</v>
      </c>
      <c r="U31" s="55" t="s">
        <v>193</v>
      </c>
      <c r="V31" s="5">
        <f t="shared" si="9"/>
        <v>2</v>
      </c>
      <c r="W31" s="55" t="s">
        <v>12</v>
      </c>
      <c r="X31" s="5">
        <f t="shared" si="11"/>
        <v>0</v>
      </c>
      <c r="Y31" s="61" t="s">
        <v>12</v>
      </c>
      <c r="Z31" s="19">
        <f t="shared" si="10"/>
        <v>0</v>
      </c>
      <c r="AA31" s="68"/>
    </row>
    <row r="32" spans="2:27" ht="16.5" customHeight="1" thickTop="1" thickBot="1" x14ac:dyDescent="0.3">
      <c r="B32" s="71"/>
      <c r="C32" s="74"/>
      <c r="D32" s="79"/>
      <c r="E32" s="88"/>
      <c r="F32" s="82"/>
      <c r="G32" s="91"/>
      <c r="H32" s="85"/>
      <c r="I32" s="91"/>
      <c r="J32" s="85"/>
      <c r="K32" s="91"/>
      <c r="L32" s="85"/>
      <c r="M32" s="91"/>
      <c r="N32" s="3" t="s">
        <v>112</v>
      </c>
      <c r="O32" s="5">
        <f t="shared" si="0"/>
        <v>3</v>
      </c>
      <c r="P32" s="76" t="s">
        <v>12</v>
      </c>
      <c r="Q32" s="94">
        <f>(VLOOKUP((R30+R32),$AS$91:$AT$103,2,0))-(VLOOKUP((R30),$AS$91:$AT$103,2,0))</f>
        <v>0</v>
      </c>
      <c r="R32" s="94">
        <f>VLOOKUP(P32,$AS$65:$AU$88,3,FALSE)</f>
        <v>0</v>
      </c>
      <c r="S32" s="65" t="s">
        <v>12</v>
      </c>
      <c r="T32" s="56">
        <f t="shared" si="8"/>
        <v>0</v>
      </c>
      <c r="U32" s="65" t="s">
        <v>12</v>
      </c>
      <c r="V32" s="5">
        <f t="shared" si="9"/>
        <v>0</v>
      </c>
      <c r="W32" s="65" t="s">
        <v>12</v>
      </c>
      <c r="X32" s="5">
        <f t="shared" si="11"/>
        <v>0</v>
      </c>
      <c r="Y32" s="66" t="s">
        <v>12</v>
      </c>
      <c r="Z32" s="19">
        <f t="shared" si="10"/>
        <v>0</v>
      </c>
      <c r="AA32" s="68"/>
    </row>
    <row r="33" spans="2:27" ht="16.5" customHeight="1" thickTop="1" thickBot="1" x14ac:dyDescent="0.3">
      <c r="B33" s="72"/>
      <c r="C33" s="75"/>
      <c r="D33" s="80"/>
      <c r="E33" s="89"/>
      <c r="F33" s="83"/>
      <c r="G33" s="92"/>
      <c r="H33" s="86"/>
      <c r="I33" s="92"/>
      <c r="J33" s="86"/>
      <c r="K33" s="92"/>
      <c r="L33" s="86"/>
      <c r="M33" s="92"/>
      <c r="N33" s="12" t="s">
        <v>12</v>
      </c>
      <c r="O33" s="13">
        <f t="shared" si="0"/>
        <v>0</v>
      </c>
      <c r="P33" s="77"/>
      <c r="Q33" s="92"/>
      <c r="R33" s="92"/>
      <c r="S33" s="57" t="s">
        <v>12</v>
      </c>
      <c r="T33" s="58">
        <f t="shared" si="8"/>
        <v>0</v>
      </c>
      <c r="U33" s="57" t="s">
        <v>12</v>
      </c>
      <c r="V33" s="13">
        <f t="shared" si="9"/>
        <v>0</v>
      </c>
      <c r="W33" s="57" t="s">
        <v>12</v>
      </c>
      <c r="X33" s="13">
        <f t="shared" si="11"/>
        <v>0</v>
      </c>
      <c r="Y33" s="62" t="s">
        <v>12</v>
      </c>
      <c r="Z33" s="20">
        <f t="shared" si="10"/>
        <v>0</v>
      </c>
      <c r="AA33" s="69"/>
    </row>
    <row r="34" spans="2:27" ht="15.75" customHeight="1" thickBot="1" x14ac:dyDescent="0.3">
      <c r="B34" s="70"/>
      <c r="C34" s="73">
        <f>IF(B34&gt;0,B34*E34,E34)</f>
        <v>0</v>
      </c>
      <c r="D34" s="78"/>
      <c r="E34" s="87">
        <f>G34+I34+K34+M34+SUM(O34:O37)+SUM(Q34:Q37)+SUM(T34:T37)+SUM(V34:V37)+SUM(X34:X37)+SUM(Z34:Z37)+AA34</f>
        <v>0</v>
      </c>
      <c r="F34" s="81" t="s">
        <v>12</v>
      </c>
      <c r="G34" s="90">
        <f>VLOOKUP(F34,'Calc sheet'!$AJ$64:$AK$69,2,FALSE)</f>
        <v>0</v>
      </c>
      <c r="H34" s="84" t="s">
        <v>12</v>
      </c>
      <c r="I34" s="90">
        <f>VLOOKUP(H34,'Calc sheet'!$AM$64:$AN$70,2,FALSE)</f>
        <v>0</v>
      </c>
      <c r="J34" s="84" t="s">
        <v>12</v>
      </c>
      <c r="K34" s="90">
        <f>VLOOKUP(J34,'Calc sheet'!$AM$64:$AN$70,2,FALSE)</f>
        <v>0</v>
      </c>
      <c r="L34" s="84" t="s">
        <v>12</v>
      </c>
      <c r="M34" s="90">
        <f>VLOOKUP(L34,$AP$64:$AQ$67,2,FALSE)</f>
        <v>0</v>
      </c>
      <c r="N34" s="10" t="s">
        <v>12</v>
      </c>
      <c r="O34" s="11">
        <f t="shared" si="0"/>
        <v>0</v>
      </c>
      <c r="P34" s="96" t="s">
        <v>12</v>
      </c>
      <c r="Q34" s="90">
        <f>VLOOKUP(P34,$AS$65:$AT$88,2,FALSE)</f>
        <v>0</v>
      </c>
      <c r="R34" s="90">
        <f>VLOOKUP(P34,$AS$65:$AU$88,3,FALSE)</f>
        <v>0</v>
      </c>
      <c r="S34" s="53" t="s">
        <v>12</v>
      </c>
      <c r="T34" s="54">
        <f t="shared" si="8"/>
        <v>0</v>
      </c>
      <c r="U34" s="53" t="s">
        <v>12</v>
      </c>
      <c r="V34" s="11">
        <f t="shared" si="9"/>
        <v>0</v>
      </c>
      <c r="W34" s="53" t="s">
        <v>12</v>
      </c>
      <c r="X34" s="11">
        <f t="shared" si="11"/>
        <v>0</v>
      </c>
      <c r="Y34" s="60" t="s">
        <v>12</v>
      </c>
      <c r="Z34" s="18">
        <f t="shared" si="10"/>
        <v>0</v>
      </c>
      <c r="AA34" s="67"/>
    </row>
    <row r="35" spans="2:27" ht="16.5" customHeight="1" thickTop="1" thickBot="1" x14ac:dyDescent="0.3">
      <c r="B35" s="71"/>
      <c r="C35" s="74"/>
      <c r="D35" s="79"/>
      <c r="E35" s="88"/>
      <c r="F35" s="82"/>
      <c r="G35" s="91"/>
      <c r="H35" s="85"/>
      <c r="I35" s="91"/>
      <c r="J35" s="85"/>
      <c r="K35" s="91"/>
      <c r="L35" s="85"/>
      <c r="M35" s="91"/>
      <c r="N35" s="2" t="s">
        <v>12</v>
      </c>
      <c r="O35" s="5">
        <f t="shared" si="0"/>
        <v>0</v>
      </c>
      <c r="P35" s="97"/>
      <c r="Q35" s="93"/>
      <c r="R35" s="93"/>
      <c r="S35" s="55" t="s">
        <v>12</v>
      </c>
      <c r="T35" s="56">
        <f t="shared" si="8"/>
        <v>0</v>
      </c>
      <c r="U35" s="55" t="s">
        <v>12</v>
      </c>
      <c r="V35" s="5">
        <f t="shared" si="9"/>
        <v>0</v>
      </c>
      <c r="W35" s="55" t="s">
        <v>12</v>
      </c>
      <c r="X35" s="5">
        <f t="shared" si="11"/>
        <v>0</v>
      </c>
      <c r="Y35" s="61" t="s">
        <v>12</v>
      </c>
      <c r="Z35" s="19">
        <f t="shared" si="10"/>
        <v>0</v>
      </c>
      <c r="AA35" s="68"/>
    </row>
    <row r="36" spans="2:27" ht="16.5" customHeight="1" thickTop="1" thickBot="1" x14ac:dyDescent="0.3">
      <c r="B36" s="71"/>
      <c r="C36" s="74"/>
      <c r="D36" s="79"/>
      <c r="E36" s="88"/>
      <c r="F36" s="82"/>
      <c r="G36" s="91"/>
      <c r="H36" s="85"/>
      <c r="I36" s="91"/>
      <c r="J36" s="85"/>
      <c r="K36" s="91"/>
      <c r="L36" s="85"/>
      <c r="M36" s="91"/>
      <c r="N36" s="3" t="s">
        <v>12</v>
      </c>
      <c r="O36" s="5">
        <f t="shared" si="0"/>
        <v>0</v>
      </c>
      <c r="P36" s="76" t="s">
        <v>12</v>
      </c>
      <c r="Q36" s="94">
        <f>(VLOOKUP((R34+R36),$AS$91:$AT$103,2,0))-(VLOOKUP((R34),$AS$91:$AT$103,2,0))</f>
        <v>0</v>
      </c>
      <c r="R36" s="94">
        <f>VLOOKUP(P36,$AS$65:$AU$88,3,FALSE)</f>
        <v>0</v>
      </c>
      <c r="S36" s="65" t="s">
        <v>12</v>
      </c>
      <c r="T36" s="56">
        <f t="shared" si="8"/>
        <v>0</v>
      </c>
      <c r="U36" s="65" t="s">
        <v>12</v>
      </c>
      <c r="V36" s="5">
        <f t="shared" si="9"/>
        <v>0</v>
      </c>
      <c r="W36" s="65" t="s">
        <v>12</v>
      </c>
      <c r="X36" s="5">
        <f t="shared" si="11"/>
        <v>0</v>
      </c>
      <c r="Y36" s="66" t="s">
        <v>12</v>
      </c>
      <c r="Z36" s="19">
        <f t="shared" si="10"/>
        <v>0</v>
      </c>
      <c r="AA36" s="68"/>
    </row>
    <row r="37" spans="2:27" ht="16.5" customHeight="1" thickTop="1" thickBot="1" x14ac:dyDescent="0.3">
      <c r="B37" s="72"/>
      <c r="C37" s="75"/>
      <c r="D37" s="80"/>
      <c r="E37" s="89"/>
      <c r="F37" s="83"/>
      <c r="G37" s="92"/>
      <c r="H37" s="86"/>
      <c r="I37" s="92"/>
      <c r="J37" s="86"/>
      <c r="K37" s="92"/>
      <c r="L37" s="86"/>
      <c r="M37" s="92"/>
      <c r="N37" s="12" t="s">
        <v>12</v>
      </c>
      <c r="O37" s="13">
        <f t="shared" si="0"/>
        <v>0</v>
      </c>
      <c r="P37" s="77"/>
      <c r="Q37" s="92"/>
      <c r="R37" s="92"/>
      <c r="S37" s="57" t="s">
        <v>12</v>
      </c>
      <c r="T37" s="58">
        <f t="shared" si="8"/>
        <v>0</v>
      </c>
      <c r="U37" s="57" t="s">
        <v>12</v>
      </c>
      <c r="V37" s="13">
        <f t="shared" si="9"/>
        <v>0</v>
      </c>
      <c r="W37" s="57" t="s">
        <v>12</v>
      </c>
      <c r="X37" s="13">
        <f t="shared" si="11"/>
        <v>0</v>
      </c>
      <c r="Y37" s="62" t="s">
        <v>12</v>
      </c>
      <c r="Z37" s="20">
        <f t="shared" si="10"/>
        <v>0</v>
      </c>
      <c r="AA37" s="69"/>
    </row>
    <row r="38" spans="2:27" ht="15.75" customHeight="1" thickBot="1" x14ac:dyDescent="0.3">
      <c r="B38" s="70"/>
      <c r="C38" s="73">
        <f>IF(B38&gt;0,B38*E38,E38)</f>
        <v>0</v>
      </c>
      <c r="D38" s="78"/>
      <c r="E38" s="87">
        <f>G38+I38+K38+M38+SUM(O38:O41)+SUM(Q38:Q41)+SUM(T38:T41)+SUM(V38:V41)+SUM(X38:X41)+SUM(Z38:Z41)+AA38</f>
        <v>0</v>
      </c>
      <c r="F38" s="81" t="s">
        <v>12</v>
      </c>
      <c r="G38" s="90">
        <f>VLOOKUP(F38,'Calc sheet'!$AJ$64:$AK$69,2,FALSE)</f>
        <v>0</v>
      </c>
      <c r="H38" s="84" t="s">
        <v>12</v>
      </c>
      <c r="I38" s="90">
        <f>VLOOKUP(H38,'Calc sheet'!$AM$64:$AN$70,2,FALSE)</f>
        <v>0</v>
      </c>
      <c r="J38" s="84" t="s">
        <v>12</v>
      </c>
      <c r="K38" s="90">
        <f>VLOOKUP(J38,'Calc sheet'!$AM$64:$AN$70,2,FALSE)</f>
        <v>0</v>
      </c>
      <c r="L38" s="84" t="s">
        <v>12</v>
      </c>
      <c r="M38" s="90">
        <f>VLOOKUP(L38,$AP$64:$AQ$67,2,FALSE)</f>
        <v>0</v>
      </c>
      <c r="N38" s="10" t="s">
        <v>12</v>
      </c>
      <c r="O38" s="11">
        <f t="shared" si="0"/>
        <v>0</v>
      </c>
      <c r="P38" s="96" t="s">
        <v>12</v>
      </c>
      <c r="Q38" s="90">
        <f>VLOOKUP(P38,$AS$65:$AT$88,2,FALSE)</f>
        <v>0</v>
      </c>
      <c r="R38" s="90">
        <f>VLOOKUP(P38,$AS$65:$AU$88,3,FALSE)</f>
        <v>0</v>
      </c>
      <c r="S38" s="53" t="s">
        <v>12</v>
      </c>
      <c r="T38" s="54">
        <f t="shared" si="8"/>
        <v>0</v>
      </c>
      <c r="U38" s="53" t="s">
        <v>12</v>
      </c>
      <c r="V38" s="11">
        <f t="shared" si="9"/>
        <v>0</v>
      </c>
      <c r="W38" s="53" t="s">
        <v>12</v>
      </c>
      <c r="X38" s="11">
        <f t="shared" si="11"/>
        <v>0</v>
      </c>
      <c r="Y38" s="60" t="s">
        <v>12</v>
      </c>
      <c r="Z38" s="18">
        <f t="shared" si="10"/>
        <v>0</v>
      </c>
      <c r="AA38" s="67"/>
    </row>
    <row r="39" spans="2:27" ht="16.5" customHeight="1" thickTop="1" thickBot="1" x14ac:dyDescent="0.3">
      <c r="B39" s="71"/>
      <c r="C39" s="74"/>
      <c r="D39" s="79"/>
      <c r="E39" s="88"/>
      <c r="F39" s="82"/>
      <c r="G39" s="91"/>
      <c r="H39" s="85"/>
      <c r="I39" s="91"/>
      <c r="J39" s="85"/>
      <c r="K39" s="91"/>
      <c r="L39" s="85"/>
      <c r="M39" s="91"/>
      <c r="N39" s="2" t="s">
        <v>12</v>
      </c>
      <c r="O39" s="5">
        <f t="shared" si="0"/>
        <v>0</v>
      </c>
      <c r="P39" s="97"/>
      <c r="Q39" s="93"/>
      <c r="R39" s="93"/>
      <c r="S39" s="55" t="s">
        <v>12</v>
      </c>
      <c r="T39" s="56">
        <f t="shared" si="8"/>
        <v>0</v>
      </c>
      <c r="U39" s="55" t="s">
        <v>12</v>
      </c>
      <c r="V39" s="5">
        <f t="shared" si="9"/>
        <v>0</v>
      </c>
      <c r="W39" s="55" t="s">
        <v>12</v>
      </c>
      <c r="X39" s="5">
        <f t="shared" si="11"/>
        <v>0</v>
      </c>
      <c r="Y39" s="61" t="s">
        <v>12</v>
      </c>
      <c r="Z39" s="19">
        <f t="shared" si="10"/>
        <v>0</v>
      </c>
      <c r="AA39" s="68"/>
    </row>
    <row r="40" spans="2:27" ht="16.5" customHeight="1" thickTop="1" thickBot="1" x14ac:dyDescent="0.3">
      <c r="B40" s="71"/>
      <c r="C40" s="74"/>
      <c r="D40" s="79"/>
      <c r="E40" s="88"/>
      <c r="F40" s="82"/>
      <c r="G40" s="91"/>
      <c r="H40" s="85"/>
      <c r="I40" s="91"/>
      <c r="J40" s="85"/>
      <c r="K40" s="91"/>
      <c r="L40" s="85"/>
      <c r="M40" s="91"/>
      <c r="N40" s="3" t="s">
        <v>12</v>
      </c>
      <c r="O40" s="5">
        <f t="shared" si="0"/>
        <v>0</v>
      </c>
      <c r="P40" s="76" t="s">
        <v>12</v>
      </c>
      <c r="Q40" s="94">
        <f>(VLOOKUP((R38+R40),$AS$91:$AT$103,2,0))-(VLOOKUP((R38),$AS$91:$AT$103,2,0))</f>
        <v>0</v>
      </c>
      <c r="R40" s="94">
        <f>VLOOKUP(P40,$AS$65:$AU$88,3,FALSE)</f>
        <v>0</v>
      </c>
      <c r="S40" s="65" t="s">
        <v>12</v>
      </c>
      <c r="T40" s="56">
        <f t="shared" si="8"/>
        <v>0</v>
      </c>
      <c r="U40" s="65" t="s">
        <v>12</v>
      </c>
      <c r="V40" s="5">
        <f t="shared" si="9"/>
        <v>0</v>
      </c>
      <c r="W40" s="65" t="s">
        <v>12</v>
      </c>
      <c r="X40" s="5">
        <f t="shared" si="11"/>
        <v>0</v>
      </c>
      <c r="Y40" s="66" t="s">
        <v>12</v>
      </c>
      <c r="Z40" s="19">
        <f t="shared" si="10"/>
        <v>0</v>
      </c>
      <c r="AA40" s="68"/>
    </row>
    <row r="41" spans="2:27" ht="16.5" customHeight="1" thickTop="1" thickBot="1" x14ac:dyDescent="0.3">
      <c r="B41" s="72"/>
      <c r="C41" s="75"/>
      <c r="D41" s="80"/>
      <c r="E41" s="89"/>
      <c r="F41" s="83"/>
      <c r="G41" s="92"/>
      <c r="H41" s="86"/>
      <c r="I41" s="92"/>
      <c r="J41" s="86"/>
      <c r="K41" s="92"/>
      <c r="L41" s="86"/>
      <c r="M41" s="92"/>
      <c r="N41" s="12" t="s">
        <v>12</v>
      </c>
      <c r="O41" s="13">
        <f t="shared" si="0"/>
        <v>0</v>
      </c>
      <c r="P41" s="77"/>
      <c r="Q41" s="92"/>
      <c r="R41" s="92"/>
      <c r="S41" s="57" t="s">
        <v>12</v>
      </c>
      <c r="T41" s="58">
        <f t="shared" si="8"/>
        <v>0</v>
      </c>
      <c r="U41" s="57" t="s">
        <v>12</v>
      </c>
      <c r="V41" s="13">
        <f t="shared" si="9"/>
        <v>0</v>
      </c>
      <c r="W41" s="57" t="s">
        <v>12</v>
      </c>
      <c r="X41" s="13">
        <f t="shared" si="11"/>
        <v>0</v>
      </c>
      <c r="Y41" s="62" t="s">
        <v>12</v>
      </c>
      <c r="Z41" s="20">
        <f t="shared" si="10"/>
        <v>0</v>
      </c>
      <c r="AA41" s="69"/>
    </row>
    <row r="42" spans="2:27" ht="15.75" customHeight="1" thickBot="1" x14ac:dyDescent="0.3">
      <c r="B42" s="70"/>
      <c r="C42" s="73">
        <f>IF(B42&gt;0,B42*E42,E42)</f>
        <v>0</v>
      </c>
      <c r="D42" s="78"/>
      <c r="E42" s="87">
        <f>G42+I42+K42+M42+SUM(O42:O45)+SUM(Q42:Q45)+SUM(T42:T45)+SUM(V42:V45)+SUM(X42:X45)+SUM(Z42:Z45)+AA42</f>
        <v>0</v>
      </c>
      <c r="F42" s="81" t="s">
        <v>12</v>
      </c>
      <c r="G42" s="90">
        <f>VLOOKUP(F42,'Calc sheet'!$AJ$64:$AK$69,2,FALSE)</f>
        <v>0</v>
      </c>
      <c r="H42" s="84" t="s">
        <v>12</v>
      </c>
      <c r="I42" s="90">
        <f>VLOOKUP(H42,'Calc sheet'!$AM$64:$AN$70,2,FALSE)</f>
        <v>0</v>
      </c>
      <c r="J42" s="84" t="s">
        <v>12</v>
      </c>
      <c r="K42" s="90">
        <f>VLOOKUP(J42,'Calc sheet'!$AM$64:$AN$70,2,FALSE)</f>
        <v>0</v>
      </c>
      <c r="L42" s="84" t="s">
        <v>12</v>
      </c>
      <c r="M42" s="90">
        <f>VLOOKUP(L42,$AP$64:$AQ$67,2,FALSE)</f>
        <v>0</v>
      </c>
      <c r="N42" s="10" t="s">
        <v>12</v>
      </c>
      <c r="O42" s="11">
        <f t="shared" si="0"/>
        <v>0</v>
      </c>
      <c r="P42" s="96" t="s">
        <v>12</v>
      </c>
      <c r="Q42" s="90">
        <f>VLOOKUP(P42,$AS$65:$AT$88,2,FALSE)</f>
        <v>0</v>
      </c>
      <c r="R42" s="90">
        <f>VLOOKUP(P42,$AS$65:$AU$88,3,FALSE)</f>
        <v>0</v>
      </c>
      <c r="S42" s="53" t="s">
        <v>12</v>
      </c>
      <c r="T42" s="54">
        <f t="shared" si="8"/>
        <v>0</v>
      </c>
      <c r="U42" s="53" t="s">
        <v>12</v>
      </c>
      <c r="V42" s="11">
        <f t="shared" si="9"/>
        <v>0</v>
      </c>
      <c r="W42" s="53" t="s">
        <v>12</v>
      </c>
      <c r="X42" s="11">
        <f t="shared" si="11"/>
        <v>0</v>
      </c>
      <c r="Y42" s="60" t="s">
        <v>12</v>
      </c>
      <c r="Z42" s="18">
        <f t="shared" si="10"/>
        <v>0</v>
      </c>
      <c r="AA42" s="67"/>
    </row>
    <row r="43" spans="2:27" ht="16.5" customHeight="1" thickTop="1" thickBot="1" x14ac:dyDescent="0.3">
      <c r="B43" s="71"/>
      <c r="C43" s="74"/>
      <c r="D43" s="79"/>
      <c r="E43" s="88"/>
      <c r="F43" s="82"/>
      <c r="G43" s="91"/>
      <c r="H43" s="85"/>
      <c r="I43" s="91"/>
      <c r="J43" s="85"/>
      <c r="K43" s="91"/>
      <c r="L43" s="85"/>
      <c r="M43" s="91"/>
      <c r="N43" s="2" t="s">
        <v>12</v>
      </c>
      <c r="O43" s="5">
        <f t="shared" si="0"/>
        <v>0</v>
      </c>
      <c r="P43" s="97"/>
      <c r="Q43" s="93"/>
      <c r="R43" s="93"/>
      <c r="S43" s="55" t="s">
        <v>12</v>
      </c>
      <c r="T43" s="56">
        <f t="shared" si="8"/>
        <v>0</v>
      </c>
      <c r="U43" s="55" t="s">
        <v>12</v>
      </c>
      <c r="V43" s="5">
        <f t="shared" si="9"/>
        <v>0</v>
      </c>
      <c r="W43" s="55" t="s">
        <v>12</v>
      </c>
      <c r="X43" s="5">
        <f t="shared" si="11"/>
        <v>0</v>
      </c>
      <c r="Y43" s="61" t="s">
        <v>12</v>
      </c>
      <c r="Z43" s="19">
        <f t="shared" si="10"/>
        <v>0</v>
      </c>
      <c r="AA43" s="68"/>
    </row>
    <row r="44" spans="2:27" ht="16.5" customHeight="1" thickTop="1" thickBot="1" x14ac:dyDescent="0.3">
      <c r="B44" s="71"/>
      <c r="C44" s="74"/>
      <c r="D44" s="79"/>
      <c r="E44" s="88"/>
      <c r="F44" s="82"/>
      <c r="G44" s="91"/>
      <c r="H44" s="85"/>
      <c r="I44" s="91"/>
      <c r="J44" s="85"/>
      <c r="K44" s="91"/>
      <c r="L44" s="85"/>
      <c r="M44" s="91"/>
      <c r="N44" s="3" t="s">
        <v>12</v>
      </c>
      <c r="O44" s="5">
        <f t="shared" si="0"/>
        <v>0</v>
      </c>
      <c r="P44" s="76" t="s">
        <v>12</v>
      </c>
      <c r="Q44" s="94">
        <f>(VLOOKUP((R42+R44),$AS$91:$AT$103,2,0))-(VLOOKUP((R42),$AS$91:$AT$103,2,0))</f>
        <v>0</v>
      </c>
      <c r="R44" s="94">
        <f>VLOOKUP(P44,$AS$65:$AU$88,3,FALSE)</f>
        <v>0</v>
      </c>
      <c r="S44" s="65" t="s">
        <v>12</v>
      </c>
      <c r="T44" s="56">
        <f t="shared" si="8"/>
        <v>0</v>
      </c>
      <c r="U44" s="65" t="s">
        <v>12</v>
      </c>
      <c r="V44" s="5">
        <f t="shared" si="9"/>
        <v>0</v>
      </c>
      <c r="W44" s="65" t="s">
        <v>12</v>
      </c>
      <c r="X44" s="5">
        <f t="shared" si="11"/>
        <v>0</v>
      </c>
      <c r="Y44" s="66" t="s">
        <v>12</v>
      </c>
      <c r="Z44" s="19">
        <f t="shared" si="10"/>
        <v>0</v>
      </c>
      <c r="AA44" s="68"/>
    </row>
    <row r="45" spans="2:27" ht="16.5" customHeight="1" thickTop="1" thickBot="1" x14ac:dyDescent="0.3">
      <c r="B45" s="72"/>
      <c r="C45" s="75"/>
      <c r="D45" s="80"/>
      <c r="E45" s="89"/>
      <c r="F45" s="83"/>
      <c r="G45" s="92"/>
      <c r="H45" s="86"/>
      <c r="I45" s="92"/>
      <c r="J45" s="86"/>
      <c r="K45" s="92"/>
      <c r="L45" s="86"/>
      <c r="M45" s="92"/>
      <c r="N45" s="12" t="s">
        <v>12</v>
      </c>
      <c r="O45" s="13">
        <f t="shared" si="0"/>
        <v>0</v>
      </c>
      <c r="P45" s="77"/>
      <c r="Q45" s="92"/>
      <c r="R45" s="92"/>
      <c r="S45" s="57" t="s">
        <v>12</v>
      </c>
      <c r="T45" s="58">
        <f t="shared" si="8"/>
        <v>0</v>
      </c>
      <c r="U45" s="57" t="s">
        <v>12</v>
      </c>
      <c r="V45" s="13">
        <f t="shared" si="9"/>
        <v>0</v>
      </c>
      <c r="W45" s="57" t="s">
        <v>12</v>
      </c>
      <c r="X45" s="13">
        <f t="shared" si="11"/>
        <v>0</v>
      </c>
      <c r="Y45" s="62" t="s">
        <v>12</v>
      </c>
      <c r="Z45" s="20">
        <f t="shared" si="10"/>
        <v>0</v>
      </c>
      <c r="AA45" s="69"/>
    </row>
    <row r="46" spans="2:27" ht="16.5" customHeight="1" x14ac:dyDescent="0.25">
      <c r="B46" s="44"/>
      <c r="C46" s="45"/>
      <c r="D46" s="46"/>
      <c r="E46" s="47"/>
      <c r="F46" s="48"/>
      <c r="G46" s="49"/>
      <c r="H46" s="48"/>
      <c r="I46" s="49"/>
      <c r="J46" s="48"/>
      <c r="K46" s="49"/>
      <c r="L46" s="48"/>
      <c r="M46" s="49"/>
      <c r="N46" s="50"/>
      <c r="O46" s="51"/>
      <c r="P46" s="52"/>
      <c r="S46" s="52"/>
      <c r="T46" s="59"/>
      <c r="Z46" s="51"/>
    </row>
    <row r="47" spans="2:27" ht="16.5" customHeight="1" x14ac:dyDescent="0.25">
      <c r="B47" s="44"/>
      <c r="C47" s="45"/>
      <c r="D47" s="46"/>
      <c r="E47" s="47"/>
      <c r="F47" s="48"/>
      <c r="G47" s="49"/>
      <c r="H47" s="48"/>
      <c r="I47" s="49"/>
      <c r="J47" s="48"/>
      <c r="K47" s="49"/>
      <c r="L47" s="48"/>
      <c r="M47" s="49"/>
      <c r="N47" s="50"/>
      <c r="O47" s="51"/>
      <c r="P47" s="52"/>
      <c r="S47" s="52"/>
      <c r="T47" s="59"/>
      <c r="Z47" s="51"/>
    </row>
    <row r="48" spans="2:27" ht="16.5" customHeight="1" x14ac:dyDescent="0.25">
      <c r="B48" s="44"/>
      <c r="C48" s="45"/>
      <c r="D48" s="46"/>
      <c r="E48" s="47"/>
      <c r="F48" s="48"/>
      <c r="G48" s="49"/>
      <c r="H48" s="48"/>
      <c r="I48" s="49"/>
      <c r="J48" s="48"/>
      <c r="K48" s="49"/>
      <c r="L48" s="48"/>
      <c r="M48" s="49"/>
      <c r="N48" s="50"/>
      <c r="O48" s="51"/>
      <c r="P48" s="52"/>
      <c r="S48" s="52"/>
      <c r="T48" s="59"/>
      <c r="Z48" s="51"/>
    </row>
    <row r="49" spans="2:62" ht="16.5" customHeight="1" x14ac:dyDescent="0.25">
      <c r="B49" s="44"/>
      <c r="C49" s="45"/>
      <c r="D49" s="46"/>
      <c r="E49" s="47"/>
      <c r="F49" s="48"/>
      <c r="G49" s="49"/>
      <c r="H49" s="48"/>
      <c r="I49" s="49"/>
      <c r="J49" s="48"/>
      <c r="K49" s="49"/>
      <c r="L49" s="48"/>
      <c r="M49" s="49"/>
      <c r="N49" s="50"/>
      <c r="O49" s="51"/>
      <c r="P49" s="52"/>
      <c r="S49" s="52"/>
      <c r="T49" s="59"/>
      <c r="Z49" s="51"/>
    </row>
    <row r="50" spans="2:62" ht="16.5" customHeight="1" x14ac:dyDescent="0.25">
      <c r="B50" s="44"/>
      <c r="C50" s="45"/>
      <c r="D50" s="46"/>
      <c r="E50" s="47"/>
      <c r="F50" s="48"/>
      <c r="G50" s="49"/>
      <c r="H50" s="48"/>
      <c r="I50" s="49"/>
      <c r="J50" s="48"/>
      <c r="K50" s="49"/>
      <c r="L50" s="48"/>
      <c r="M50" s="49"/>
      <c r="N50" s="50"/>
      <c r="O50" s="51"/>
      <c r="P50" s="52"/>
      <c r="S50" s="52"/>
      <c r="T50" s="59"/>
      <c r="Z50" s="51"/>
    </row>
    <row r="51" spans="2:62" ht="16.5" customHeight="1" x14ac:dyDescent="0.25">
      <c r="B51" s="44"/>
      <c r="C51" s="45"/>
      <c r="D51" s="46"/>
      <c r="E51" s="47"/>
      <c r="F51" s="48"/>
      <c r="G51" s="49"/>
      <c r="H51" s="48"/>
      <c r="I51" s="49"/>
      <c r="J51" s="48"/>
      <c r="K51" s="49"/>
      <c r="L51" s="48"/>
      <c r="M51" s="49"/>
      <c r="N51" s="50"/>
      <c r="O51" s="51"/>
      <c r="P51" s="52"/>
      <c r="S51" s="52"/>
      <c r="T51" s="59"/>
      <c r="Z51" s="51"/>
    </row>
    <row r="52" spans="2:62" ht="16.5" customHeight="1" x14ac:dyDescent="0.25">
      <c r="B52" s="44"/>
      <c r="C52" s="45"/>
      <c r="D52" s="46"/>
      <c r="E52" s="47"/>
      <c r="F52" s="48"/>
      <c r="G52" s="49"/>
      <c r="H52" s="48"/>
      <c r="I52" s="49"/>
      <c r="J52" s="48"/>
      <c r="K52" s="49"/>
      <c r="L52" s="48"/>
      <c r="M52" s="49"/>
      <c r="N52" s="50"/>
      <c r="O52" s="51"/>
      <c r="P52" s="52"/>
      <c r="S52" s="52"/>
      <c r="T52" s="59"/>
      <c r="Z52" s="51"/>
    </row>
    <row r="53" spans="2:62" ht="16.5" customHeight="1" x14ac:dyDescent="0.25">
      <c r="B53" s="44"/>
      <c r="C53" s="45"/>
      <c r="D53" s="46"/>
      <c r="E53" s="47"/>
      <c r="F53" s="48"/>
      <c r="G53" s="49"/>
      <c r="H53" s="48"/>
      <c r="I53" s="49"/>
      <c r="J53" s="48"/>
      <c r="K53" s="49"/>
      <c r="L53" s="48"/>
      <c r="M53" s="49"/>
      <c r="N53" s="50"/>
      <c r="O53" s="51"/>
      <c r="P53" s="52"/>
      <c r="S53" s="52"/>
      <c r="T53" s="59"/>
      <c r="Z53" s="51"/>
    </row>
    <row r="63" spans="2:62" x14ac:dyDescent="0.25">
      <c r="AJ63" t="s">
        <v>1</v>
      </c>
      <c r="AM63" t="s">
        <v>13</v>
      </c>
      <c r="AP63" t="s">
        <v>4</v>
      </c>
      <c r="AS63" t="s">
        <v>14</v>
      </c>
      <c r="AW63" t="s">
        <v>34</v>
      </c>
      <c r="AZ63" t="s">
        <v>127</v>
      </c>
      <c r="BC63" t="s">
        <v>16</v>
      </c>
      <c r="BF63" t="s">
        <v>6</v>
      </c>
      <c r="BI63" t="s">
        <v>241</v>
      </c>
    </row>
    <row r="64" spans="2:62" x14ac:dyDescent="0.25">
      <c r="AI64" s="17"/>
      <c r="AJ64" s="6" t="s">
        <v>12</v>
      </c>
      <c r="AK64" s="6">
        <v>0</v>
      </c>
      <c r="AL64" s="17"/>
      <c r="AM64" s="23" t="s">
        <v>12</v>
      </c>
      <c r="AN64" s="6">
        <v>0</v>
      </c>
      <c r="AO64" s="17"/>
      <c r="AP64" s="6" t="s">
        <v>12</v>
      </c>
      <c r="AQ64" s="6">
        <v>0</v>
      </c>
      <c r="AR64" s="17"/>
      <c r="AS64" s="6" t="s">
        <v>31</v>
      </c>
      <c r="AT64" s="6" t="s">
        <v>5</v>
      </c>
      <c r="AU64" s="6" t="s">
        <v>32</v>
      </c>
      <c r="AV64" s="17"/>
      <c r="AW64" s="6" t="s">
        <v>12</v>
      </c>
      <c r="AX64" s="6">
        <v>0</v>
      </c>
      <c r="AY64" s="22"/>
      <c r="AZ64" s="6" t="s">
        <v>12</v>
      </c>
      <c r="BA64" s="6">
        <v>0</v>
      </c>
      <c r="BB64" s="17"/>
      <c r="BC64" s="6" t="s">
        <v>12</v>
      </c>
      <c r="BD64" s="6">
        <v>0</v>
      </c>
      <c r="BE64" s="17"/>
      <c r="BF64" s="6" t="s">
        <v>12</v>
      </c>
      <c r="BG64" s="6">
        <v>0</v>
      </c>
      <c r="BH64" s="17"/>
      <c r="BI64" s="6" t="s">
        <v>12</v>
      </c>
      <c r="BJ64" s="6">
        <v>0</v>
      </c>
    </row>
    <row r="65" spans="36:62" x14ac:dyDescent="0.25">
      <c r="AJ65" s="1" t="s">
        <v>11</v>
      </c>
      <c r="AK65" s="1">
        <v>1</v>
      </c>
      <c r="AM65" s="24" t="s">
        <v>121</v>
      </c>
      <c r="AN65" s="1">
        <v>0</v>
      </c>
      <c r="AP65" s="24" t="s">
        <v>121</v>
      </c>
      <c r="AQ65" s="1">
        <v>0</v>
      </c>
      <c r="AS65" s="1" t="s">
        <v>12</v>
      </c>
      <c r="AT65" s="1">
        <v>0</v>
      </c>
      <c r="AU65" s="1">
        <v>0</v>
      </c>
      <c r="AW65" s="1" t="s">
        <v>35</v>
      </c>
      <c r="AX65" s="1">
        <v>0</v>
      </c>
      <c r="AY65" s="7"/>
      <c r="AZ65" s="16" t="s">
        <v>128</v>
      </c>
      <c r="BA65" s="16">
        <v>6</v>
      </c>
      <c r="BC65" s="1" t="s">
        <v>279</v>
      </c>
      <c r="BD65" s="1">
        <v>10</v>
      </c>
      <c r="BF65" s="1" t="s">
        <v>278</v>
      </c>
      <c r="BG65" s="35">
        <v>5</v>
      </c>
      <c r="BI65" s="1" t="s">
        <v>260</v>
      </c>
      <c r="BJ65" s="1">
        <v>30</v>
      </c>
    </row>
    <row r="66" spans="36:62" x14ac:dyDescent="0.25">
      <c r="AJ66" s="1" t="s">
        <v>10</v>
      </c>
      <c r="AK66" s="1">
        <v>2</v>
      </c>
      <c r="AM66" s="24" t="s">
        <v>122</v>
      </c>
      <c r="AN66" s="1">
        <v>1</v>
      </c>
      <c r="AP66" s="24" t="s">
        <v>122</v>
      </c>
      <c r="AQ66" s="1">
        <v>1</v>
      </c>
      <c r="AS66" s="1" t="s">
        <v>17</v>
      </c>
      <c r="AT66" s="1">
        <v>0</v>
      </c>
      <c r="AU66" s="1">
        <v>7</v>
      </c>
      <c r="AW66" s="1" t="s">
        <v>36</v>
      </c>
      <c r="AX66" s="1">
        <v>3</v>
      </c>
      <c r="AY66" s="7"/>
      <c r="AZ66" s="16" t="s">
        <v>129</v>
      </c>
      <c r="BA66" s="16">
        <v>12</v>
      </c>
      <c r="BC66" s="1" t="s">
        <v>74</v>
      </c>
      <c r="BD66" s="1">
        <v>30</v>
      </c>
      <c r="BF66" s="1" t="s">
        <v>224</v>
      </c>
      <c r="BG66" s="1">
        <v>5</v>
      </c>
      <c r="BI66" s="1" t="s">
        <v>242</v>
      </c>
      <c r="BJ66" s="1">
        <v>8</v>
      </c>
    </row>
    <row r="67" spans="36:62" x14ac:dyDescent="0.25">
      <c r="AJ67" s="1" t="s">
        <v>9</v>
      </c>
      <c r="AK67" s="1">
        <v>4</v>
      </c>
      <c r="AM67" s="24" t="s">
        <v>123</v>
      </c>
      <c r="AN67" s="1">
        <v>2</v>
      </c>
      <c r="AP67" s="24" t="s">
        <v>123</v>
      </c>
      <c r="AQ67" s="1">
        <v>2</v>
      </c>
      <c r="AS67" s="1" t="s">
        <v>21</v>
      </c>
      <c r="AT67" s="1">
        <v>16</v>
      </c>
      <c r="AU67" s="1">
        <v>12</v>
      </c>
      <c r="AW67" s="1" t="s">
        <v>214</v>
      </c>
      <c r="AX67" s="1">
        <v>5</v>
      </c>
      <c r="AY67" s="7"/>
      <c r="AZ67" s="16" t="s">
        <v>130</v>
      </c>
      <c r="BA67" s="16">
        <v>18</v>
      </c>
      <c r="BC67" s="1" t="s">
        <v>72</v>
      </c>
      <c r="BD67" s="1">
        <v>20</v>
      </c>
      <c r="BF67" s="1" t="s">
        <v>96</v>
      </c>
      <c r="BG67" s="1">
        <v>2</v>
      </c>
      <c r="BI67" s="1" t="s">
        <v>243</v>
      </c>
      <c r="BJ67" s="1">
        <v>14</v>
      </c>
    </row>
    <row r="68" spans="36:62" x14ac:dyDescent="0.25">
      <c r="AJ68" s="1" t="s">
        <v>8</v>
      </c>
      <c r="AK68" s="1">
        <v>9</v>
      </c>
      <c r="AM68" s="24" t="s">
        <v>124</v>
      </c>
      <c r="AN68" s="1">
        <v>4</v>
      </c>
      <c r="AS68" s="1" t="s">
        <v>19</v>
      </c>
      <c r="AT68" s="1">
        <v>9</v>
      </c>
      <c r="AU68" s="1">
        <v>11</v>
      </c>
      <c r="AW68" s="1" t="s">
        <v>67</v>
      </c>
      <c r="AX68" s="1">
        <v>11</v>
      </c>
      <c r="AY68" s="7"/>
      <c r="AZ68" s="16" t="s">
        <v>131</v>
      </c>
      <c r="BA68" s="16">
        <v>24</v>
      </c>
      <c r="BC68" s="16" t="s">
        <v>219</v>
      </c>
      <c r="BD68" s="16">
        <v>79</v>
      </c>
      <c r="BF68" s="1" t="s">
        <v>97</v>
      </c>
      <c r="BG68" s="1">
        <v>5</v>
      </c>
      <c r="BI68" s="1" t="s">
        <v>244</v>
      </c>
      <c r="BJ68" s="1">
        <v>5</v>
      </c>
    </row>
    <row r="69" spans="36:62" x14ac:dyDescent="0.25">
      <c r="AJ69" s="1" t="s">
        <v>7</v>
      </c>
      <c r="AK69" s="1">
        <v>16</v>
      </c>
      <c r="AM69" s="24" t="s">
        <v>125</v>
      </c>
      <c r="AN69" s="1">
        <v>9</v>
      </c>
      <c r="AS69" s="1" t="s">
        <v>18</v>
      </c>
      <c r="AT69" s="1">
        <v>2</v>
      </c>
      <c r="AU69" s="1">
        <v>9</v>
      </c>
      <c r="AW69" s="1" t="s">
        <v>65</v>
      </c>
      <c r="AX69" s="1">
        <v>6</v>
      </c>
      <c r="AY69" s="7"/>
      <c r="AZ69" s="16" t="s">
        <v>152</v>
      </c>
      <c r="BA69" s="16">
        <v>30</v>
      </c>
      <c r="BC69" s="1" t="s">
        <v>75</v>
      </c>
      <c r="BD69" s="1">
        <v>3</v>
      </c>
      <c r="BF69" s="1" t="s">
        <v>98</v>
      </c>
      <c r="BG69" s="1">
        <v>3</v>
      </c>
      <c r="BI69" s="1" t="s">
        <v>245</v>
      </c>
      <c r="BJ69" s="1">
        <v>13</v>
      </c>
    </row>
    <row r="70" spans="36:62" x14ac:dyDescent="0.25">
      <c r="AM70" s="24" t="s">
        <v>126</v>
      </c>
      <c r="AN70" s="1">
        <v>16</v>
      </c>
      <c r="AS70" s="1" t="s">
        <v>20</v>
      </c>
      <c r="AT70" s="1">
        <v>4</v>
      </c>
      <c r="AU70" s="1">
        <v>10</v>
      </c>
      <c r="AW70" s="1" t="s">
        <v>66</v>
      </c>
      <c r="AX70" s="1">
        <v>8</v>
      </c>
      <c r="AY70" s="7"/>
      <c r="AZ70" s="16" t="s">
        <v>132</v>
      </c>
      <c r="BA70" s="16">
        <v>6</v>
      </c>
      <c r="BC70" s="16" t="s">
        <v>220</v>
      </c>
      <c r="BD70" s="16">
        <v>54</v>
      </c>
      <c r="BF70" s="1" t="s">
        <v>192</v>
      </c>
      <c r="BG70" s="1">
        <v>5</v>
      </c>
      <c r="BI70" s="1" t="s">
        <v>267</v>
      </c>
      <c r="BJ70" s="1">
        <v>10</v>
      </c>
    </row>
    <row r="71" spans="36:62" x14ac:dyDescent="0.25">
      <c r="AS71" s="1" t="s">
        <v>24</v>
      </c>
      <c r="AT71" s="1">
        <v>5</v>
      </c>
      <c r="AU71" s="1">
        <v>8</v>
      </c>
      <c r="AW71" s="1" t="s">
        <v>46</v>
      </c>
      <c r="AX71" s="1">
        <v>4</v>
      </c>
      <c r="AY71" s="7"/>
      <c r="AZ71" s="16" t="s">
        <v>133</v>
      </c>
      <c r="BA71" s="16">
        <v>12</v>
      </c>
      <c r="BC71" s="1" t="s">
        <v>73</v>
      </c>
      <c r="BD71" s="1">
        <v>2</v>
      </c>
      <c r="BF71" s="1" t="s">
        <v>99</v>
      </c>
      <c r="BG71" s="1">
        <v>5</v>
      </c>
      <c r="BI71" s="1" t="s">
        <v>246</v>
      </c>
      <c r="BJ71" s="1">
        <v>9</v>
      </c>
    </row>
    <row r="72" spans="36:62" x14ac:dyDescent="0.25">
      <c r="AS72" s="1" t="s">
        <v>272</v>
      </c>
      <c r="AT72" s="1">
        <v>1</v>
      </c>
      <c r="AU72" s="1">
        <v>8</v>
      </c>
      <c r="AW72" s="1" t="s">
        <v>47</v>
      </c>
      <c r="AX72" s="1">
        <v>5</v>
      </c>
      <c r="AY72" s="7"/>
      <c r="AZ72" s="16" t="s">
        <v>134</v>
      </c>
      <c r="BA72" s="16">
        <v>18</v>
      </c>
      <c r="BC72" s="1" t="s">
        <v>177</v>
      </c>
      <c r="BD72" s="1">
        <v>3</v>
      </c>
      <c r="BF72" s="1" t="s">
        <v>100</v>
      </c>
      <c r="BG72" s="1">
        <v>5</v>
      </c>
      <c r="BI72" s="1" t="s">
        <v>247</v>
      </c>
      <c r="BJ72" s="1">
        <v>16</v>
      </c>
    </row>
    <row r="73" spans="36:62" x14ac:dyDescent="0.25">
      <c r="AS73" s="1" t="s">
        <v>29</v>
      </c>
      <c r="AT73" s="1">
        <v>4</v>
      </c>
      <c r="AU73" s="1">
        <v>10</v>
      </c>
      <c r="AW73" s="1" t="s">
        <v>58</v>
      </c>
      <c r="AX73" s="1">
        <v>5</v>
      </c>
      <c r="AY73" s="7"/>
      <c r="AZ73" s="16" t="s">
        <v>135</v>
      </c>
      <c r="BA73" s="16">
        <v>24</v>
      </c>
      <c r="BC73" s="1" t="s">
        <v>187</v>
      </c>
      <c r="BD73" s="1">
        <v>5</v>
      </c>
      <c r="BF73" s="1" t="s">
        <v>101</v>
      </c>
      <c r="BG73" s="1">
        <v>5</v>
      </c>
      <c r="BI73" s="1" t="s">
        <v>262</v>
      </c>
      <c r="BJ73" s="1">
        <v>8</v>
      </c>
    </row>
    <row r="74" spans="36:62" x14ac:dyDescent="0.25">
      <c r="AS74" s="1" t="s">
        <v>28</v>
      </c>
      <c r="AT74" s="1">
        <v>2</v>
      </c>
      <c r="AU74" s="1">
        <v>9</v>
      </c>
      <c r="AW74" s="1" t="s">
        <v>185</v>
      </c>
      <c r="AX74" s="1">
        <v>7</v>
      </c>
      <c r="AY74" s="7"/>
      <c r="AZ74" s="16" t="s">
        <v>151</v>
      </c>
      <c r="BA74" s="16">
        <v>30</v>
      </c>
      <c r="BC74" s="1" t="s">
        <v>218</v>
      </c>
      <c r="BD74" s="1">
        <v>40</v>
      </c>
      <c r="BF74" s="1" t="s">
        <v>102</v>
      </c>
      <c r="BG74" s="1">
        <v>5</v>
      </c>
      <c r="BI74" s="1" t="s">
        <v>248</v>
      </c>
      <c r="BJ74" s="1">
        <v>8</v>
      </c>
    </row>
    <row r="75" spans="36:62" x14ac:dyDescent="0.25">
      <c r="AS75" s="1" t="s">
        <v>27</v>
      </c>
      <c r="AT75" s="1">
        <v>49</v>
      </c>
      <c r="AU75" s="1">
        <v>15</v>
      </c>
      <c r="AW75" s="1" t="s">
        <v>53</v>
      </c>
      <c r="AX75" s="1">
        <v>4</v>
      </c>
      <c r="AY75" s="7"/>
      <c r="AZ75" s="16" t="s">
        <v>203</v>
      </c>
      <c r="BA75" s="16">
        <v>4</v>
      </c>
      <c r="BC75" s="1" t="s">
        <v>76</v>
      </c>
      <c r="BD75" s="1">
        <v>25</v>
      </c>
      <c r="BF75" s="1" t="s">
        <v>103</v>
      </c>
      <c r="BG75" s="1">
        <v>10</v>
      </c>
      <c r="BI75" s="1" t="s">
        <v>268</v>
      </c>
      <c r="BJ75" s="1">
        <v>6</v>
      </c>
    </row>
    <row r="76" spans="36:62" x14ac:dyDescent="0.25">
      <c r="AS76" s="1" t="s">
        <v>22</v>
      </c>
      <c r="AT76" s="1">
        <v>25</v>
      </c>
      <c r="AU76" s="1">
        <v>13</v>
      </c>
      <c r="AW76" s="1" t="s">
        <v>39</v>
      </c>
      <c r="AX76" s="1">
        <v>2</v>
      </c>
      <c r="AY76" s="7"/>
      <c r="AZ76" s="16" t="s">
        <v>204</v>
      </c>
      <c r="BA76" s="16">
        <v>8</v>
      </c>
      <c r="BC76" s="1" t="s">
        <v>69</v>
      </c>
      <c r="BD76" s="1">
        <v>15</v>
      </c>
      <c r="BF76" s="1" t="s">
        <v>233</v>
      </c>
      <c r="BG76" s="1">
        <v>5</v>
      </c>
      <c r="BI76" s="1" t="s">
        <v>263</v>
      </c>
      <c r="BJ76" s="1">
        <v>5</v>
      </c>
    </row>
    <row r="77" spans="36:62" x14ac:dyDescent="0.25">
      <c r="AS77" s="1" t="s">
        <v>26</v>
      </c>
      <c r="AT77" s="1">
        <v>2</v>
      </c>
      <c r="AU77" s="1">
        <v>8</v>
      </c>
      <c r="AW77" s="1" t="s">
        <v>215</v>
      </c>
      <c r="AX77" s="1">
        <v>15</v>
      </c>
      <c r="AY77" s="7"/>
      <c r="AZ77" s="16" t="s">
        <v>205</v>
      </c>
      <c r="BA77" s="16">
        <v>12</v>
      </c>
      <c r="BC77" s="16" t="s">
        <v>85</v>
      </c>
      <c r="BD77" s="16">
        <v>5</v>
      </c>
      <c r="BF77" s="1" t="s">
        <v>225</v>
      </c>
      <c r="BG77" s="1">
        <v>5</v>
      </c>
      <c r="BI77" s="1" t="s">
        <v>261</v>
      </c>
      <c r="BJ77" s="1">
        <v>15</v>
      </c>
    </row>
    <row r="78" spans="36:62" x14ac:dyDescent="0.25">
      <c r="AS78" s="1" t="str">
        <f>Customisations!C11</f>
        <v xml:space="preserve">Custom - </v>
      </c>
      <c r="AT78" s="1">
        <f>Customisations!F11</f>
        <v>0</v>
      </c>
      <c r="AU78" s="1">
        <f>Customisations!D11</f>
        <v>0</v>
      </c>
      <c r="AW78" s="1" t="s">
        <v>59</v>
      </c>
      <c r="AX78" s="1">
        <v>5</v>
      </c>
      <c r="AY78" s="7"/>
      <c r="AZ78" s="16" t="s">
        <v>206</v>
      </c>
      <c r="BA78" s="16">
        <v>16</v>
      </c>
      <c r="BC78" s="16" t="s">
        <v>217</v>
      </c>
      <c r="BD78" s="16">
        <v>5</v>
      </c>
      <c r="BF78" s="1" t="s">
        <v>226</v>
      </c>
      <c r="BG78" s="1">
        <v>3</v>
      </c>
      <c r="BI78" s="1" t="s">
        <v>264</v>
      </c>
      <c r="BJ78" s="1">
        <v>7</v>
      </c>
    </row>
    <row r="79" spans="36:62" x14ac:dyDescent="0.25">
      <c r="AS79" s="1" t="str">
        <f>Customisations!C12</f>
        <v xml:space="preserve">Custom - </v>
      </c>
      <c r="AT79" s="1">
        <f>Customisations!F12</f>
        <v>0</v>
      </c>
      <c r="AU79" s="1">
        <f>Customisations!D12</f>
        <v>0</v>
      </c>
      <c r="AW79" s="1" t="s">
        <v>40</v>
      </c>
      <c r="AX79" s="1">
        <v>2</v>
      </c>
      <c r="AY79" s="7"/>
      <c r="AZ79" s="16" t="s">
        <v>207</v>
      </c>
      <c r="BA79" s="16">
        <v>20</v>
      </c>
      <c r="BC79" s="1" t="s">
        <v>77</v>
      </c>
      <c r="BD79" s="1">
        <v>5</v>
      </c>
      <c r="BF79" s="1" t="s">
        <v>104</v>
      </c>
      <c r="BG79" s="1">
        <v>5</v>
      </c>
      <c r="BI79" s="1" t="s">
        <v>249</v>
      </c>
      <c r="BJ79" s="1">
        <v>5</v>
      </c>
    </row>
    <row r="80" spans="36:62" x14ac:dyDescent="0.25">
      <c r="AS80" s="1" t="str">
        <f>Customisations!C13</f>
        <v xml:space="preserve">Custom - </v>
      </c>
      <c r="AT80" s="1">
        <f>Customisations!F13</f>
        <v>0</v>
      </c>
      <c r="AU80" s="1">
        <f>Customisations!D13</f>
        <v>0</v>
      </c>
      <c r="AW80" s="1" t="s">
        <v>68</v>
      </c>
      <c r="AX80" s="1">
        <v>7</v>
      </c>
      <c r="AY80" s="7"/>
      <c r="AZ80" s="16" t="s">
        <v>136</v>
      </c>
      <c r="BA80" s="16">
        <v>6</v>
      </c>
      <c r="BC80" s="1" t="s">
        <v>274</v>
      </c>
      <c r="BD80" s="1">
        <v>9</v>
      </c>
      <c r="BF80" s="1" t="s">
        <v>105</v>
      </c>
      <c r="BG80" s="1">
        <v>5</v>
      </c>
      <c r="BI80" s="1" t="s">
        <v>250</v>
      </c>
      <c r="BJ80" s="1">
        <v>10</v>
      </c>
    </row>
    <row r="81" spans="45:62" x14ac:dyDescent="0.25">
      <c r="AS81" s="1" t="str">
        <f>Customisations!C14</f>
        <v xml:space="preserve">Custom - </v>
      </c>
      <c r="AT81" s="1">
        <f>Customisations!F14</f>
        <v>0</v>
      </c>
      <c r="AU81" s="1">
        <f>Customisations!D14</f>
        <v>0</v>
      </c>
      <c r="AW81" s="1" t="s">
        <v>54</v>
      </c>
      <c r="AX81" s="1">
        <v>5</v>
      </c>
      <c r="AY81" s="15"/>
      <c r="AZ81" s="16" t="s">
        <v>137</v>
      </c>
      <c r="BA81" s="16">
        <v>12</v>
      </c>
      <c r="BC81" s="1" t="s">
        <v>275</v>
      </c>
      <c r="BD81" s="1">
        <v>10</v>
      </c>
      <c r="BF81" s="1" t="s">
        <v>180</v>
      </c>
      <c r="BG81" s="1">
        <v>10</v>
      </c>
      <c r="BI81" s="1" t="s">
        <v>252</v>
      </c>
      <c r="BJ81" s="1">
        <v>14</v>
      </c>
    </row>
    <row r="82" spans="45:62" x14ac:dyDescent="0.25">
      <c r="AS82" s="1" t="str">
        <f>Customisations!C15</f>
        <v xml:space="preserve">Custom - </v>
      </c>
      <c r="AT82" s="1">
        <f>Customisations!F15</f>
        <v>0</v>
      </c>
      <c r="AU82" s="1">
        <f>Customisations!D15</f>
        <v>0</v>
      </c>
      <c r="AW82" s="1" t="s">
        <v>280</v>
      </c>
      <c r="AX82" s="1">
        <v>3</v>
      </c>
      <c r="AY82" s="15"/>
      <c r="AZ82" s="16" t="s">
        <v>138</v>
      </c>
      <c r="BA82" s="16">
        <v>18</v>
      </c>
      <c r="BC82" s="1" t="s">
        <v>276</v>
      </c>
      <c r="BD82" s="1">
        <v>4</v>
      </c>
      <c r="BF82" s="1" t="s">
        <v>181</v>
      </c>
      <c r="BG82" s="1">
        <v>5</v>
      </c>
      <c r="BI82" s="1" t="s">
        <v>265</v>
      </c>
      <c r="BJ82" s="1">
        <v>12</v>
      </c>
    </row>
    <row r="83" spans="45:62" x14ac:dyDescent="0.25">
      <c r="AS83" s="1" t="str">
        <f>Customisations!C16</f>
        <v xml:space="preserve">Custom - </v>
      </c>
      <c r="AT83" s="1">
        <f>Customisations!F16</f>
        <v>0</v>
      </c>
      <c r="AU83" s="1">
        <f>Customisations!D16</f>
        <v>0</v>
      </c>
      <c r="AW83" s="1" t="s">
        <v>281</v>
      </c>
      <c r="AX83" s="1">
        <v>6</v>
      </c>
      <c r="AY83" s="15"/>
      <c r="AZ83" s="16" t="s">
        <v>139</v>
      </c>
      <c r="BA83" s="16">
        <v>24</v>
      </c>
      <c r="BC83" s="16" t="s">
        <v>221</v>
      </c>
      <c r="BD83" s="16">
        <v>47</v>
      </c>
      <c r="BF83" s="1" t="s">
        <v>106</v>
      </c>
      <c r="BG83" s="1">
        <v>10</v>
      </c>
      <c r="BI83" s="1" t="s">
        <v>266</v>
      </c>
      <c r="BJ83" s="1">
        <v>10</v>
      </c>
    </row>
    <row r="84" spans="45:62" x14ac:dyDescent="0.25">
      <c r="AS84" s="14"/>
      <c r="AT84" s="14"/>
      <c r="AU84" s="7"/>
      <c r="AW84" s="1" t="s">
        <v>41</v>
      </c>
      <c r="AX84" s="1">
        <v>6</v>
      </c>
      <c r="AY84" s="7"/>
      <c r="AZ84" s="16" t="s">
        <v>150</v>
      </c>
      <c r="BA84" s="16">
        <v>30</v>
      </c>
      <c r="BC84" s="16" t="s">
        <v>222</v>
      </c>
      <c r="BD84" s="16">
        <v>28</v>
      </c>
      <c r="BF84" s="1" t="s">
        <v>234</v>
      </c>
      <c r="BG84" s="1">
        <v>10</v>
      </c>
      <c r="BI84" s="1" t="s">
        <v>251</v>
      </c>
      <c r="BJ84" s="1">
        <v>21</v>
      </c>
    </row>
    <row r="85" spans="45:62" x14ac:dyDescent="0.25">
      <c r="AS85" s="1" t="s">
        <v>12</v>
      </c>
      <c r="AT85" s="1">
        <v>0</v>
      </c>
      <c r="AU85" s="16">
        <v>0</v>
      </c>
      <c r="AW85" s="1" t="s">
        <v>191</v>
      </c>
      <c r="AX85" s="1">
        <v>22</v>
      </c>
      <c r="AY85" s="7"/>
      <c r="AZ85" s="16" t="s">
        <v>193</v>
      </c>
      <c r="BA85" s="16">
        <v>2</v>
      </c>
      <c r="BC85" s="1" t="s">
        <v>78</v>
      </c>
      <c r="BD85" s="1">
        <v>10</v>
      </c>
      <c r="BF85" s="1" t="s">
        <v>107</v>
      </c>
      <c r="BG85" s="1">
        <v>5</v>
      </c>
      <c r="BI85" s="1" t="s">
        <v>253</v>
      </c>
      <c r="BJ85" s="1">
        <v>9</v>
      </c>
    </row>
    <row r="86" spans="45:62" x14ac:dyDescent="0.25">
      <c r="AS86" s="1" t="s">
        <v>23</v>
      </c>
      <c r="AT86" s="1">
        <v>0</v>
      </c>
      <c r="AU86" s="1">
        <v>1</v>
      </c>
      <c r="AW86" s="1" t="s">
        <v>64</v>
      </c>
      <c r="AX86" s="1">
        <v>11</v>
      </c>
      <c r="AY86" s="7"/>
      <c r="AZ86" s="16" t="s">
        <v>194</v>
      </c>
      <c r="BA86" s="16">
        <v>4</v>
      </c>
      <c r="BC86" s="1" t="s">
        <v>70</v>
      </c>
      <c r="BD86" s="1">
        <v>7</v>
      </c>
      <c r="BF86" s="1" t="s">
        <v>235</v>
      </c>
      <c r="BG86" s="1">
        <v>5</v>
      </c>
      <c r="BI86" s="1" t="s">
        <v>269</v>
      </c>
      <c r="BJ86" s="1">
        <v>7</v>
      </c>
    </row>
    <row r="87" spans="45:62" x14ac:dyDescent="0.25">
      <c r="AS87" s="1" t="s">
        <v>25</v>
      </c>
      <c r="AT87" s="1">
        <v>0</v>
      </c>
      <c r="AU87" s="1">
        <v>1</v>
      </c>
      <c r="AW87" s="1" t="s">
        <v>186</v>
      </c>
      <c r="AX87" s="1">
        <v>6</v>
      </c>
      <c r="AY87" s="7"/>
      <c r="AZ87" s="16" t="s">
        <v>195</v>
      </c>
      <c r="BA87" s="16">
        <v>6</v>
      </c>
      <c r="BC87" s="1" t="s">
        <v>188</v>
      </c>
      <c r="BD87" s="1">
        <v>1</v>
      </c>
      <c r="BF87" s="16" t="s">
        <v>108</v>
      </c>
      <c r="BG87" s="16">
        <v>3</v>
      </c>
      <c r="BI87" s="1" t="s">
        <v>254</v>
      </c>
      <c r="BJ87" s="1">
        <v>7</v>
      </c>
    </row>
    <row r="88" spans="45:62" x14ac:dyDescent="0.25">
      <c r="AS88" s="1" t="s">
        <v>30</v>
      </c>
      <c r="AT88" s="1">
        <v>0</v>
      </c>
      <c r="AU88" s="1">
        <v>2</v>
      </c>
      <c r="AW88" s="1" t="s">
        <v>213</v>
      </c>
      <c r="AX88" s="1">
        <v>3</v>
      </c>
      <c r="AY88" s="7"/>
      <c r="AZ88" s="16" t="s">
        <v>196</v>
      </c>
      <c r="BA88" s="16">
        <v>8</v>
      </c>
      <c r="BC88" s="16" t="s">
        <v>84</v>
      </c>
      <c r="BD88" s="16">
        <v>20</v>
      </c>
      <c r="BF88" s="16" t="s">
        <v>109</v>
      </c>
      <c r="BG88" s="16">
        <v>6</v>
      </c>
      <c r="BI88" s="1" t="s">
        <v>270</v>
      </c>
      <c r="BJ88" s="1">
        <v>5</v>
      </c>
    </row>
    <row r="89" spans="45:62" x14ac:dyDescent="0.25">
      <c r="AW89" s="1" t="s">
        <v>62</v>
      </c>
      <c r="AX89" s="1">
        <v>16</v>
      </c>
      <c r="AY89" s="7"/>
      <c r="AZ89" s="16" t="s">
        <v>197</v>
      </c>
      <c r="BA89" s="16">
        <v>10</v>
      </c>
      <c r="BC89" s="16" t="s">
        <v>277</v>
      </c>
      <c r="BD89" s="16">
        <v>10</v>
      </c>
      <c r="BF89" s="16" t="s">
        <v>110</v>
      </c>
      <c r="BG89" s="16">
        <v>9</v>
      </c>
      <c r="BI89" s="1" t="s">
        <v>255</v>
      </c>
      <c r="BJ89" s="1">
        <v>9</v>
      </c>
    </row>
    <row r="90" spans="45:62" x14ac:dyDescent="0.25">
      <c r="AW90" s="1" t="s">
        <v>52</v>
      </c>
      <c r="AX90" s="1">
        <v>0</v>
      </c>
      <c r="AY90" s="7"/>
      <c r="AZ90" s="16" t="s">
        <v>140</v>
      </c>
      <c r="BA90" s="16">
        <v>7</v>
      </c>
      <c r="BC90" s="16" t="s">
        <v>189</v>
      </c>
      <c r="BD90" s="16">
        <v>0</v>
      </c>
      <c r="BF90" s="1" t="s">
        <v>236</v>
      </c>
      <c r="BG90" s="1">
        <v>5</v>
      </c>
      <c r="BI90" s="1" t="s">
        <v>256</v>
      </c>
      <c r="BJ90" s="1">
        <v>13</v>
      </c>
    </row>
    <row r="91" spans="45:62" x14ac:dyDescent="0.25">
      <c r="AS91" s="1" t="s">
        <v>33</v>
      </c>
      <c r="AT91" s="1" t="s">
        <v>5</v>
      </c>
      <c r="AW91" s="1" t="s">
        <v>38</v>
      </c>
      <c r="AX91" s="1">
        <v>0</v>
      </c>
      <c r="AY91" s="7"/>
      <c r="AZ91" s="16" t="s">
        <v>141</v>
      </c>
      <c r="BA91" s="16">
        <v>14</v>
      </c>
      <c r="BC91" s="16" t="s">
        <v>179</v>
      </c>
      <c r="BD91" s="16">
        <v>5</v>
      </c>
      <c r="BF91" s="16" t="s">
        <v>111</v>
      </c>
      <c r="BG91" s="16">
        <v>5</v>
      </c>
      <c r="BI91" s="1" t="s">
        <v>271</v>
      </c>
      <c r="BJ91" s="1">
        <v>10</v>
      </c>
    </row>
    <row r="92" spans="45:62" x14ac:dyDescent="0.25">
      <c r="AS92" s="1">
        <v>0</v>
      </c>
      <c r="AT92" s="1">
        <v>0</v>
      </c>
      <c r="AW92" s="1" t="s">
        <v>37</v>
      </c>
      <c r="AX92" s="1">
        <v>0</v>
      </c>
      <c r="AY92" s="7"/>
      <c r="AZ92" s="16" t="s">
        <v>142</v>
      </c>
      <c r="BA92" s="16">
        <v>21</v>
      </c>
      <c r="BC92" s="1" t="s">
        <v>79</v>
      </c>
      <c r="BD92" s="1">
        <v>8</v>
      </c>
      <c r="BF92" s="16" t="s">
        <v>112</v>
      </c>
      <c r="BG92" s="16">
        <v>3</v>
      </c>
      <c r="BI92" s="1" t="s">
        <v>257</v>
      </c>
      <c r="BJ92" s="1">
        <v>5</v>
      </c>
    </row>
    <row r="93" spans="45:62" x14ac:dyDescent="0.25">
      <c r="AS93" s="1">
        <v>7</v>
      </c>
      <c r="AT93" s="1">
        <v>0</v>
      </c>
      <c r="AW93" s="1" t="s">
        <v>183</v>
      </c>
      <c r="AX93" s="1">
        <v>7</v>
      </c>
      <c r="AY93" s="7"/>
      <c r="AZ93" s="16" t="s">
        <v>143</v>
      </c>
      <c r="BA93" s="16">
        <v>28</v>
      </c>
      <c r="BC93" s="16" t="s">
        <v>80</v>
      </c>
      <c r="BD93" s="16">
        <v>5</v>
      </c>
      <c r="BF93" s="1" t="s">
        <v>227</v>
      </c>
      <c r="BG93" s="1">
        <v>5</v>
      </c>
      <c r="BI93" s="1" t="s">
        <v>258</v>
      </c>
      <c r="BJ93" s="1">
        <v>18</v>
      </c>
    </row>
    <row r="94" spans="45:62" x14ac:dyDescent="0.25">
      <c r="AS94" s="1">
        <v>8</v>
      </c>
      <c r="AT94" s="1">
        <v>1</v>
      </c>
      <c r="AW94" s="1" t="s">
        <v>44</v>
      </c>
      <c r="AX94" s="1">
        <v>3</v>
      </c>
      <c r="AY94" s="7"/>
      <c r="AZ94" s="16" t="s">
        <v>149</v>
      </c>
      <c r="BA94" s="16">
        <v>35</v>
      </c>
      <c r="BC94" s="16" t="s">
        <v>81</v>
      </c>
      <c r="BD94" s="16">
        <v>0</v>
      </c>
      <c r="BF94" s="1" t="s">
        <v>237</v>
      </c>
      <c r="BG94" s="1">
        <v>10</v>
      </c>
      <c r="BI94" s="1" t="s">
        <v>259</v>
      </c>
      <c r="BJ94" s="1">
        <v>13</v>
      </c>
    </row>
    <row r="95" spans="45:62" x14ac:dyDescent="0.25">
      <c r="AS95" s="1">
        <v>9</v>
      </c>
      <c r="AT95" s="1">
        <v>2</v>
      </c>
      <c r="AW95" s="1" t="s">
        <v>48</v>
      </c>
      <c r="AX95" s="1">
        <v>3</v>
      </c>
      <c r="AY95" s="7"/>
      <c r="AZ95" s="16" t="s">
        <v>208</v>
      </c>
      <c r="BA95" s="16">
        <v>5</v>
      </c>
      <c r="BC95" s="16" t="s">
        <v>190</v>
      </c>
      <c r="BD95" s="16">
        <v>5</v>
      </c>
      <c r="BF95" s="1" t="s">
        <v>228</v>
      </c>
      <c r="BG95" s="1">
        <v>5</v>
      </c>
    </row>
    <row r="96" spans="45:62" x14ac:dyDescent="0.25">
      <c r="AS96" s="1">
        <v>10</v>
      </c>
      <c r="AT96" s="1">
        <v>4</v>
      </c>
      <c r="AW96" s="1" t="s">
        <v>184</v>
      </c>
      <c r="AX96" s="1">
        <v>5</v>
      </c>
      <c r="AY96" s="7"/>
      <c r="AZ96" s="16" t="s">
        <v>209</v>
      </c>
      <c r="BA96" s="16">
        <v>10</v>
      </c>
      <c r="BC96" s="16" t="s">
        <v>223</v>
      </c>
      <c r="BD96" s="16">
        <v>4</v>
      </c>
      <c r="BF96" s="16" t="s">
        <v>113</v>
      </c>
      <c r="BG96" s="16">
        <v>5</v>
      </c>
    </row>
    <row r="97" spans="45:59" x14ac:dyDescent="0.25">
      <c r="AS97" s="1">
        <v>11</v>
      </c>
      <c r="AT97" s="1">
        <v>9</v>
      </c>
      <c r="AW97" s="1" t="s">
        <v>63</v>
      </c>
      <c r="AX97" s="1">
        <v>26</v>
      </c>
      <c r="AY97" s="7"/>
      <c r="AZ97" s="16" t="s">
        <v>210</v>
      </c>
      <c r="BA97" s="16">
        <v>15</v>
      </c>
      <c r="BC97" s="16" t="s">
        <v>82</v>
      </c>
      <c r="BD97" s="16">
        <v>10</v>
      </c>
      <c r="BF97" s="1" t="s">
        <v>238</v>
      </c>
      <c r="BG97" s="1">
        <v>15</v>
      </c>
    </row>
    <row r="98" spans="45:59" x14ac:dyDescent="0.25">
      <c r="AS98" s="1">
        <v>12</v>
      </c>
      <c r="AT98" s="1">
        <v>16</v>
      </c>
      <c r="AW98" s="1" t="s">
        <v>61</v>
      </c>
      <c r="AX98" s="1">
        <v>9</v>
      </c>
      <c r="AY98" s="7"/>
      <c r="AZ98" s="16" t="s">
        <v>211</v>
      </c>
      <c r="BA98" s="16">
        <v>20</v>
      </c>
      <c r="BC98" s="1" t="s">
        <v>71</v>
      </c>
      <c r="BD98" s="1">
        <v>10</v>
      </c>
      <c r="BF98" s="1" t="s">
        <v>229</v>
      </c>
      <c r="BG98" s="1">
        <v>5</v>
      </c>
    </row>
    <row r="99" spans="45:59" x14ac:dyDescent="0.25">
      <c r="AS99" s="1">
        <v>13</v>
      </c>
      <c r="AT99" s="1">
        <v>25</v>
      </c>
      <c r="AW99" s="1" t="s">
        <v>60</v>
      </c>
      <c r="AX99" s="1">
        <v>6</v>
      </c>
      <c r="AY99" s="7"/>
      <c r="AZ99" s="16" t="s">
        <v>212</v>
      </c>
      <c r="BA99" s="16">
        <v>25</v>
      </c>
      <c r="BC99" s="16" t="s">
        <v>83</v>
      </c>
      <c r="BD99" s="16">
        <v>12</v>
      </c>
      <c r="BF99" s="16" t="s">
        <v>114</v>
      </c>
      <c r="BG99" s="16">
        <v>10</v>
      </c>
    </row>
    <row r="100" spans="45:59" x14ac:dyDescent="0.25">
      <c r="AS100" s="1">
        <v>14</v>
      </c>
      <c r="AT100" s="1">
        <v>36</v>
      </c>
      <c r="AW100" s="1" t="s">
        <v>42</v>
      </c>
      <c r="AX100" s="1">
        <v>3</v>
      </c>
      <c r="AY100" s="7"/>
      <c r="AZ100" s="16" t="s">
        <v>144</v>
      </c>
      <c r="BA100" s="16">
        <v>7</v>
      </c>
      <c r="BC100" s="16" t="s">
        <v>178</v>
      </c>
      <c r="BD100" s="16">
        <v>2</v>
      </c>
      <c r="BF100" s="1" t="s">
        <v>239</v>
      </c>
      <c r="BG100" s="1">
        <v>5</v>
      </c>
    </row>
    <row r="101" spans="45:59" x14ac:dyDescent="0.25">
      <c r="AS101" s="1">
        <v>15</v>
      </c>
      <c r="AT101" s="1">
        <v>49</v>
      </c>
      <c r="AW101" s="1" t="s">
        <v>216</v>
      </c>
      <c r="AX101" s="1">
        <v>8</v>
      </c>
      <c r="AY101" s="7"/>
      <c r="AZ101" s="16" t="s">
        <v>145</v>
      </c>
      <c r="BA101" s="16">
        <v>14</v>
      </c>
      <c r="BC101" s="16" t="s">
        <v>95</v>
      </c>
      <c r="BD101" s="16">
        <v>63</v>
      </c>
      <c r="BF101" s="1" t="s">
        <v>230</v>
      </c>
      <c r="BG101" s="1">
        <v>5</v>
      </c>
    </row>
    <row r="102" spans="45:59" x14ac:dyDescent="0.25">
      <c r="AS102" s="1">
        <v>16</v>
      </c>
      <c r="AT102" s="1">
        <v>64</v>
      </c>
      <c r="AW102" s="1" t="s">
        <v>55</v>
      </c>
      <c r="AX102" s="1">
        <v>3</v>
      </c>
      <c r="AY102" s="7"/>
      <c r="AZ102" s="16" t="s">
        <v>146</v>
      </c>
      <c r="BA102" s="16">
        <v>21</v>
      </c>
      <c r="BC102" s="16" t="s">
        <v>94</v>
      </c>
      <c r="BD102" s="16">
        <v>59</v>
      </c>
      <c r="BF102" s="16" t="s">
        <v>176</v>
      </c>
      <c r="BG102" s="16">
        <v>10</v>
      </c>
    </row>
    <row r="103" spans="45:59" x14ac:dyDescent="0.25">
      <c r="AS103" s="1">
        <v>17</v>
      </c>
      <c r="AT103" s="1">
        <v>81</v>
      </c>
      <c r="AW103" s="1" t="s">
        <v>43</v>
      </c>
      <c r="AX103" s="1">
        <v>4</v>
      </c>
      <c r="AY103" s="7"/>
      <c r="AZ103" s="16" t="s">
        <v>147</v>
      </c>
      <c r="BA103" s="16">
        <v>28</v>
      </c>
      <c r="BC103" s="16" t="s">
        <v>273</v>
      </c>
      <c r="BD103" s="16">
        <v>21</v>
      </c>
      <c r="BF103" s="1" t="s">
        <v>231</v>
      </c>
      <c r="BG103" s="1">
        <v>3</v>
      </c>
    </row>
    <row r="104" spans="45:59" x14ac:dyDescent="0.25">
      <c r="AW104" s="1" t="s">
        <v>45</v>
      </c>
      <c r="AX104" s="1">
        <v>3</v>
      </c>
      <c r="AY104" s="7"/>
      <c r="AZ104" s="16" t="s">
        <v>148</v>
      </c>
      <c r="BA104" s="16">
        <v>35</v>
      </c>
      <c r="BC104" s="16" t="s">
        <v>93</v>
      </c>
      <c r="BD104" s="16">
        <v>43</v>
      </c>
      <c r="BF104" s="1" t="s">
        <v>115</v>
      </c>
      <c r="BG104" s="1">
        <v>5</v>
      </c>
    </row>
    <row r="105" spans="45:59" x14ac:dyDescent="0.25">
      <c r="AW105" s="1" t="s">
        <v>56</v>
      </c>
      <c r="AX105" s="1">
        <v>5</v>
      </c>
      <c r="AY105" s="7"/>
      <c r="AZ105" s="16" t="s">
        <v>198</v>
      </c>
      <c r="BA105" s="16">
        <v>3</v>
      </c>
      <c r="BC105" s="1" t="s">
        <v>87</v>
      </c>
      <c r="BD105" s="1">
        <v>22</v>
      </c>
      <c r="BF105" s="1" t="s">
        <v>116</v>
      </c>
      <c r="BG105" s="1">
        <v>5</v>
      </c>
    </row>
    <row r="106" spans="45:59" x14ac:dyDescent="0.25">
      <c r="AW106" s="1" t="s">
        <v>57</v>
      </c>
      <c r="AX106" s="1">
        <v>5</v>
      </c>
      <c r="AZ106" s="16" t="s">
        <v>199</v>
      </c>
      <c r="BA106" s="16">
        <v>6</v>
      </c>
      <c r="BC106" s="1" t="s">
        <v>88</v>
      </c>
      <c r="BD106" s="1">
        <v>56</v>
      </c>
      <c r="BF106" s="1" t="s">
        <v>240</v>
      </c>
      <c r="BG106" s="1">
        <v>2</v>
      </c>
    </row>
    <row r="107" spans="45:59" x14ac:dyDescent="0.25">
      <c r="AW107" s="1" t="s">
        <v>49</v>
      </c>
      <c r="AX107" s="1">
        <v>5</v>
      </c>
      <c r="AZ107" s="16" t="s">
        <v>200</v>
      </c>
      <c r="BA107" s="16">
        <v>9</v>
      </c>
      <c r="BC107" s="1" t="s">
        <v>92</v>
      </c>
      <c r="BD107" s="1">
        <v>89</v>
      </c>
      <c r="BF107" s="1" t="s">
        <v>117</v>
      </c>
      <c r="BG107" s="1">
        <v>10</v>
      </c>
    </row>
    <row r="108" spans="45:59" x14ac:dyDescent="0.25">
      <c r="AW108" s="1" t="s">
        <v>51</v>
      </c>
      <c r="AX108" s="1">
        <v>8</v>
      </c>
      <c r="AZ108" s="16" t="s">
        <v>201</v>
      </c>
      <c r="BA108" s="16">
        <v>12</v>
      </c>
      <c r="BC108" s="1" t="s">
        <v>91</v>
      </c>
      <c r="BD108" s="1">
        <v>88</v>
      </c>
      <c r="BF108" s="1" t="s">
        <v>118</v>
      </c>
      <c r="BG108" s="1">
        <v>5</v>
      </c>
    </row>
    <row r="109" spans="45:59" x14ac:dyDescent="0.25">
      <c r="AW109" s="1" t="s">
        <v>50</v>
      </c>
      <c r="AX109" s="1">
        <v>6</v>
      </c>
      <c r="AZ109" s="16" t="s">
        <v>202</v>
      </c>
      <c r="BA109" s="16">
        <v>15</v>
      </c>
      <c r="BC109" s="1" t="s">
        <v>90</v>
      </c>
      <c r="BD109" s="1">
        <v>93</v>
      </c>
      <c r="BF109" s="1" t="s">
        <v>119</v>
      </c>
      <c r="BG109" s="1">
        <v>5</v>
      </c>
    </row>
    <row r="110" spans="45:59" x14ac:dyDescent="0.25">
      <c r="AW110" s="1" t="s">
        <v>282</v>
      </c>
      <c r="AX110" s="1">
        <v>4</v>
      </c>
      <c r="BC110" s="1" t="s">
        <v>89</v>
      </c>
      <c r="BD110" s="1">
        <v>22</v>
      </c>
      <c r="BF110" s="1" t="s">
        <v>232</v>
      </c>
      <c r="BG110" s="1">
        <v>10</v>
      </c>
    </row>
    <row r="111" spans="45:59" x14ac:dyDescent="0.25">
      <c r="AW111" s="1" t="str">
        <f>Customisations!C3</f>
        <v xml:space="preserve">Custom - </v>
      </c>
      <c r="AX111" s="1">
        <f>Customisations!K3</f>
        <v>1</v>
      </c>
      <c r="BC111" s="16" t="s">
        <v>86</v>
      </c>
      <c r="BD111" s="16">
        <v>8</v>
      </c>
    </row>
    <row r="112" spans="45:59" x14ac:dyDescent="0.25">
      <c r="AW112" s="1" t="str">
        <f>Customisations!C4</f>
        <v xml:space="preserve">Custom - </v>
      </c>
      <c r="AX112" s="1">
        <f>Customisations!K4</f>
        <v>1</v>
      </c>
    </row>
    <row r="113" spans="49:50" x14ac:dyDescent="0.25">
      <c r="AW113" s="1" t="str">
        <f>Customisations!C5</f>
        <v xml:space="preserve">Custom - </v>
      </c>
      <c r="AX113" s="1">
        <f>Customisations!K5</f>
        <v>1</v>
      </c>
    </row>
    <row r="114" spans="49:50" x14ac:dyDescent="0.25">
      <c r="AW114" s="1" t="str">
        <f>Customisations!C6</f>
        <v xml:space="preserve">Custom - </v>
      </c>
      <c r="AX114" s="1">
        <f>Customisations!K6</f>
        <v>1</v>
      </c>
    </row>
    <row r="115" spans="49:50" x14ac:dyDescent="0.25">
      <c r="AW115" s="1" t="str">
        <f>Customisations!C7</f>
        <v xml:space="preserve">Custom - </v>
      </c>
      <c r="AX115" s="1">
        <f>Customisations!K7</f>
        <v>1</v>
      </c>
    </row>
    <row r="116" spans="49:50" x14ac:dyDescent="0.25">
      <c r="AW116" s="1" t="str">
        <f>Customisations!C8</f>
        <v xml:space="preserve">Custom - </v>
      </c>
      <c r="AX116" s="1">
        <f>Customisations!K8</f>
        <v>1</v>
      </c>
    </row>
  </sheetData>
  <sortState ref="AW67:AX110">
    <sortCondition ref="AW67:AW110"/>
  </sortState>
  <mergeCells count="216">
    <mergeCell ref="X14:X15"/>
    <mergeCell ref="X16:X17"/>
    <mergeCell ref="X18:X19"/>
    <mergeCell ref="X20:X21"/>
    <mergeCell ref="W6:W7"/>
    <mergeCell ref="W8:W9"/>
    <mergeCell ref="W10:W11"/>
    <mergeCell ref="W12:W13"/>
    <mergeCell ref="W14:W15"/>
    <mergeCell ref="W16:W17"/>
    <mergeCell ref="W18:W19"/>
    <mergeCell ref="W20:W21"/>
    <mergeCell ref="Y14:Y15"/>
    <mergeCell ref="Z14:Z15"/>
    <mergeCell ref="Y16:Y17"/>
    <mergeCell ref="Z16:Z17"/>
    <mergeCell ref="Y18:Y19"/>
    <mergeCell ref="Z18:Z19"/>
    <mergeCell ref="Y20:Y21"/>
    <mergeCell ref="Z20:Z21"/>
    <mergeCell ref="S14:S15"/>
    <mergeCell ref="T14:T15"/>
    <mergeCell ref="U14:U15"/>
    <mergeCell ref="V14:V15"/>
    <mergeCell ref="S16:S17"/>
    <mergeCell ref="T16:T17"/>
    <mergeCell ref="U16:U17"/>
    <mergeCell ref="V16:V17"/>
    <mergeCell ref="S18:S19"/>
    <mergeCell ref="T18:T19"/>
    <mergeCell ref="U18:U19"/>
    <mergeCell ref="V18:V19"/>
    <mergeCell ref="S20:S21"/>
    <mergeCell ref="T20:T21"/>
    <mergeCell ref="U20:U21"/>
    <mergeCell ref="V20:V21"/>
    <mergeCell ref="V6:V7"/>
    <mergeCell ref="V8:V9"/>
    <mergeCell ref="V10:V11"/>
    <mergeCell ref="V12:V13"/>
    <mergeCell ref="Y6:Y7"/>
    <mergeCell ref="Y8:Y9"/>
    <mergeCell ref="Z12:Z13"/>
    <mergeCell ref="Z10:Z11"/>
    <mergeCell ref="Z8:Z9"/>
    <mergeCell ref="Z6:Z7"/>
    <mergeCell ref="Y12:Y13"/>
    <mergeCell ref="Y10:Y11"/>
    <mergeCell ref="X6:X7"/>
    <mergeCell ref="X8:X9"/>
    <mergeCell ref="X10:X11"/>
    <mergeCell ref="X12:X13"/>
    <mergeCell ref="T6:T7"/>
    <mergeCell ref="S12:S13"/>
    <mergeCell ref="S10:S11"/>
    <mergeCell ref="S8:S9"/>
    <mergeCell ref="S6:S7"/>
    <mergeCell ref="T8:T9"/>
    <mergeCell ref="T10:T11"/>
    <mergeCell ref="T12:T13"/>
    <mergeCell ref="U6:U7"/>
    <mergeCell ref="U8:U9"/>
    <mergeCell ref="U10:U11"/>
    <mergeCell ref="U12:U13"/>
    <mergeCell ref="P42:P43"/>
    <mergeCell ref="Q42:Q43"/>
    <mergeCell ref="Q36:Q37"/>
    <mergeCell ref="R42:R43"/>
    <mergeCell ref="R36:R37"/>
    <mergeCell ref="M34:M37"/>
    <mergeCell ref="P34:P35"/>
    <mergeCell ref="Q34:Q35"/>
    <mergeCell ref="P44:P45"/>
    <mergeCell ref="Q44:Q45"/>
    <mergeCell ref="K38:K41"/>
    <mergeCell ref="L38:L41"/>
    <mergeCell ref="M38:M41"/>
    <mergeCell ref="P38:P39"/>
    <mergeCell ref="Q38:Q39"/>
    <mergeCell ref="R38:R39"/>
    <mergeCell ref="P40:P41"/>
    <mergeCell ref="Q40:Q41"/>
    <mergeCell ref="R40:R41"/>
    <mergeCell ref="B38:B41"/>
    <mergeCell ref="C38:C41"/>
    <mergeCell ref="D38:D41"/>
    <mergeCell ref="E38:E41"/>
    <mergeCell ref="F38:F41"/>
    <mergeCell ref="G38:G41"/>
    <mergeCell ref="H38:H41"/>
    <mergeCell ref="I38:I41"/>
    <mergeCell ref="J38:J41"/>
    <mergeCell ref="B30:B33"/>
    <mergeCell ref="C30:C33"/>
    <mergeCell ref="D30:D33"/>
    <mergeCell ref="E30:E33"/>
    <mergeCell ref="F30:F33"/>
    <mergeCell ref="G30:G33"/>
    <mergeCell ref="H30:H33"/>
    <mergeCell ref="I30:I33"/>
    <mergeCell ref="J30:J33"/>
    <mergeCell ref="R14:R17"/>
    <mergeCell ref="P18:P21"/>
    <mergeCell ref="B22:B25"/>
    <mergeCell ref="C22:C25"/>
    <mergeCell ref="D22:D25"/>
    <mergeCell ref="E22:E25"/>
    <mergeCell ref="F22:F25"/>
    <mergeCell ref="G22:G25"/>
    <mergeCell ref="H22:H25"/>
    <mergeCell ref="I22:I25"/>
    <mergeCell ref="J22:J25"/>
    <mergeCell ref="B14:B21"/>
    <mergeCell ref="C14:C21"/>
    <mergeCell ref="D14:D21"/>
    <mergeCell ref="K22:K25"/>
    <mergeCell ref="L22:L25"/>
    <mergeCell ref="M22:M25"/>
    <mergeCell ref="P22:P23"/>
    <mergeCell ref="Q22:Q23"/>
    <mergeCell ref="I6:I13"/>
    <mergeCell ref="R10:R13"/>
    <mergeCell ref="Q18:Q21"/>
    <mergeCell ref="R18:R21"/>
    <mergeCell ref="E26:E29"/>
    <mergeCell ref="F26:F29"/>
    <mergeCell ref="G26:G29"/>
    <mergeCell ref="H26:H29"/>
    <mergeCell ref="I26:I29"/>
    <mergeCell ref="J26:J29"/>
    <mergeCell ref="K26:K29"/>
    <mergeCell ref="L26:L29"/>
    <mergeCell ref="M6:M13"/>
    <mergeCell ref="R24:R25"/>
    <mergeCell ref="Q24:Q25"/>
    <mergeCell ref="Q6:Q9"/>
    <mergeCell ref="P6:P9"/>
    <mergeCell ref="P24:P25"/>
    <mergeCell ref="R6:R9"/>
    <mergeCell ref="E14:E21"/>
    <mergeCell ref="F14:F21"/>
    <mergeCell ref="G14:G21"/>
    <mergeCell ref="H14:H21"/>
    <mergeCell ref="I14:I21"/>
    <mergeCell ref="P10:P13"/>
    <mergeCell ref="Q10:Q13"/>
    <mergeCell ref="K14:K21"/>
    <mergeCell ref="L14:L21"/>
    <mergeCell ref="M14:M21"/>
    <mergeCell ref="M26:M29"/>
    <mergeCell ref="P26:P27"/>
    <mergeCell ref="Q26:Q27"/>
    <mergeCell ref="J42:J45"/>
    <mergeCell ref="K42:K45"/>
    <mergeCell ref="L42:L45"/>
    <mergeCell ref="M42:M45"/>
    <mergeCell ref="P30:P31"/>
    <mergeCell ref="Q30:Q31"/>
    <mergeCell ref="J34:J37"/>
    <mergeCell ref="K34:K37"/>
    <mergeCell ref="L34:L37"/>
    <mergeCell ref="J14:J21"/>
    <mergeCell ref="P14:P17"/>
    <mergeCell ref="Q14:Q17"/>
    <mergeCell ref="P28:P29"/>
    <mergeCell ref="Q28:Q29"/>
    <mergeCell ref="K30:K33"/>
    <mergeCell ref="L30:L33"/>
    <mergeCell ref="D26:D29"/>
    <mergeCell ref="D34:D37"/>
    <mergeCell ref="H34:H37"/>
    <mergeCell ref="I34:I37"/>
    <mergeCell ref="AA22:AA25"/>
    <mergeCell ref="AA26:AA29"/>
    <mergeCell ref="AA30:AA33"/>
    <mergeCell ref="AA34:AA37"/>
    <mergeCell ref="D42:D45"/>
    <mergeCell ref="E42:E45"/>
    <mergeCell ref="F42:F45"/>
    <mergeCell ref="G42:G45"/>
    <mergeCell ref="H42:H45"/>
    <mergeCell ref="I42:I45"/>
    <mergeCell ref="R22:R23"/>
    <mergeCell ref="R26:R27"/>
    <mergeCell ref="R28:R29"/>
    <mergeCell ref="M30:M33"/>
    <mergeCell ref="P32:P33"/>
    <mergeCell ref="Q32:Q33"/>
    <mergeCell ref="R32:R33"/>
    <mergeCell ref="R30:R31"/>
    <mergeCell ref="R44:R45"/>
    <mergeCell ref="R34:R35"/>
    <mergeCell ref="AA38:AA41"/>
    <mergeCell ref="AA42:AA45"/>
    <mergeCell ref="AA6:AA13"/>
    <mergeCell ref="AA14:AA21"/>
    <mergeCell ref="B6:B13"/>
    <mergeCell ref="C6:C13"/>
    <mergeCell ref="B26:B29"/>
    <mergeCell ref="C26:C29"/>
    <mergeCell ref="B34:B37"/>
    <mergeCell ref="C34:C37"/>
    <mergeCell ref="B42:B45"/>
    <mergeCell ref="C42:C45"/>
    <mergeCell ref="P36:P37"/>
    <mergeCell ref="D6:D13"/>
    <mergeCell ref="F6:F13"/>
    <mergeCell ref="H6:H13"/>
    <mergeCell ref="J6:J13"/>
    <mergeCell ref="L6:L13"/>
    <mergeCell ref="E6:E13"/>
    <mergeCell ref="G6:G13"/>
    <mergeCell ref="K6:K13"/>
    <mergeCell ref="E34:E37"/>
    <mergeCell ref="F34:F37"/>
    <mergeCell ref="G34:G37"/>
  </mergeCells>
  <dataValidations count="12">
    <dataValidation type="list" allowBlank="1" showInputMessage="1" showErrorMessage="1" sqref="Y6 Y18 Y20 Y16 Y14 Y22:Y45 Y10 Y12 Y8">
      <formula1>$BC$64:$BC$111</formula1>
    </dataValidation>
    <dataValidation type="list" allowBlank="1" showInputMessage="1" showErrorMessage="1" sqref="P10 P44 P36 P28 P24 P32 P40 P18">
      <formula1>$AS$85:$AS$88</formula1>
    </dataValidation>
    <dataValidation type="list" allowBlank="1" showInputMessage="1" showErrorMessage="1" sqref="P34:P35 P42:P43 P26:P27 P30:P31 P22:P23 P38:P39 P6:P9 P14:P17">
      <formula1>$AS$65:$AS$83</formula1>
    </dataValidation>
    <dataValidation type="list" allowBlank="1" showInputMessage="1" showErrorMessage="1" sqref="F6:F53">
      <formula1>$AJ$64:$AJ$69</formula1>
    </dataValidation>
    <dataValidation type="list" allowBlank="1" showInputMessage="1" showErrorMessage="1" sqref="H6:H53 J6:J53">
      <formula1>$AM$64:$AM$70</formula1>
    </dataValidation>
    <dataValidation type="list" allowBlank="1" showInputMessage="1" showErrorMessage="1" sqref="L6:L53">
      <formula1>$AP$64:$AP$67</formula1>
    </dataValidation>
    <dataValidation type="list" allowBlank="1" showInputMessage="1" showErrorMessage="1" sqref="U6 U8 U10 U12 U22:U45 U14 U16 U18 U20">
      <formula1>$AZ$64:$AZ$109</formula1>
    </dataValidation>
    <dataValidation type="list" allowBlank="1" showInputMessage="1" showErrorMessage="1" sqref="S8 S14 S18 S20 S16 S22:S53 S6 S10 S12">
      <formula1>$AW$64:$AW$116</formula1>
    </dataValidation>
    <dataValidation type="list" allowBlank="1" showInputMessage="1" showErrorMessage="1" sqref="N6:N53">
      <formula1>$BF$64:$BF$110</formula1>
    </dataValidation>
    <dataValidation type="list" allowBlank="1" showInputMessage="1" showErrorMessage="1" sqref="W6:W45">
      <formula1>$BI$64:$BI$94</formula1>
    </dataValidation>
    <dataValidation type="list" allowBlank="1" showInputMessage="1" showErrorMessage="1" sqref="AM68:AM82 AM65 L6 L14:L44">
      <formula1>$AJ$64:$AJ$69</formula1>
    </dataValidation>
    <dataValidation type="list" allowBlank="1" showInputMessage="1" showErrorMessage="1" sqref="AO68:AO82 AO65 J6 J14:J44">
      <formula1>$AM$64:$AM$70</formula1>
    </dataValidation>
  </dataValidations>
  <pageMargins left="0.22" right="0.2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V22"/>
  <sheetViews>
    <sheetView showGridLines="0" workbookViewId="0">
      <selection activeCell="H10" sqref="H10"/>
    </sheetView>
  </sheetViews>
  <sheetFormatPr defaultRowHeight="15" x14ac:dyDescent="0.25"/>
  <cols>
    <col min="1" max="1" width="2.5703125" customWidth="1"/>
    <col min="2" max="2" width="9.28515625" bestFit="1" customWidth="1"/>
    <col min="3" max="3" width="9.28515625" hidden="1" customWidth="1"/>
    <col min="4" max="4" width="6.42578125" bestFit="1" customWidth="1"/>
    <col min="5" max="5" width="13.5703125" bestFit="1" customWidth="1"/>
    <col min="6" max="6" width="8.7109375" bestFit="1" customWidth="1"/>
    <col min="7" max="7" width="12.42578125" bestFit="1" customWidth="1"/>
    <col min="8" max="8" width="14.85546875" bestFit="1" customWidth="1"/>
    <col min="9" max="9" width="9.85546875" bestFit="1" customWidth="1"/>
    <col min="10" max="10" width="9.28515625" bestFit="1" customWidth="1"/>
    <col min="11" max="11" width="4.85546875" bestFit="1" customWidth="1"/>
    <col min="12" max="12" width="9.140625" customWidth="1"/>
    <col min="13" max="13" width="2.42578125" hidden="1" customWidth="1"/>
    <col min="14" max="14" width="1.85546875" hidden="1" customWidth="1"/>
    <col min="15" max="16" width="3.85546875" hidden="1" customWidth="1"/>
    <col min="17" max="17" width="1.85546875" hidden="1" customWidth="1"/>
    <col min="18" max="18" width="13.5703125" hidden="1" customWidth="1"/>
    <col min="19" max="19" width="3.85546875" hidden="1" customWidth="1"/>
    <col min="20" max="20" width="1.5703125" hidden="1" customWidth="1"/>
    <col min="21" max="21" width="2.7109375" hidden="1" customWidth="1"/>
    <col min="22" max="22" width="2" hidden="1" customWidth="1"/>
    <col min="23" max="25" width="9.140625" customWidth="1"/>
  </cols>
  <sheetData>
    <row r="1" spans="1:22" ht="28.5" customHeight="1" x14ac:dyDescent="0.25">
      <c r="A1" s="28" t="s">
        <v>154</v>
      </c>
    </row>
    <row r="2" spans="1:22" s="29" customFormat="1" ht="45" customHeight="1" x14ac:dyDescent="0.25">
      <c r="B2" s="32" t="s">
        <v>162</v>
      </c>
      <c r="C2" s="37"/>
      <c r="D2" s="30" t="s">
        <v>157</v>
      </c>
      <c r="E2" s="30" t="s">
        <v>155</v>
      </c>
      <c r="F2" s="30" t="s">
        <v>156</v>
      </c>
      <c r="G2" s="30" t="s">
        <v>158</v>
      </c>
      <c r="H2" s="30" t="s">
        <v>173</v>
      </c>
      <c r="I2" s="30" t="s">
        <v>172</v>
      </c>
      <c r="J2" s="31" t="s">
        <v>159</v>
      </c>
      <c r="K2" s="33" t="s">
        <v>5</v>
      </c>
      <c r="O2" s="110" t="s">
        <v>157</v>
      </c>
      <c r="P2" s="110"/>
      <c r="R2" s="110" t="s">
        <v>155</v>
      </c>
      <c r="S2" s="110"/>
      <c r="U2" s="111" t="s">
        <v>1</v>
      </c>
      <c r="V2" s="111"/>
    </row>
    <row r="3" spans="1:22" x14ac:dyDescent="0.25">
      <c r="B3" s="1"/>
      <c r="C3" s="34" t="str">
        <f>CONCATENATE($A$1," - ",B3)</f>
        <v xml:space="preserve">Custom - </v>
      </c>
      <c r="D3" s="24" t="s">
        <v>121</v>
      </c>
      <c r="E3" s="1" t="s">
        <v>182</v>
      </c>
      <c r="F3" s="1" t="s">
        <v>168</v>
      </c>
      <c r="G3" s="36" t="s">
        <v>161</v>
      </c>
      <c r="H3" s="36" t="s">
        <v>161</v>
      </c>
      <c r="I3" s="36" t="s">
        <v>161</v>
      </c>
      <c r="J3" s="36" t="s">
        <v>161</v>
      </c>
      <c r="K3" s="34">
        <f t="shared" ref="K3:K8" si="0">1+(VLOOKUP(D3,$O$3:$P$8,2,FALSE))+(VLOOKUP(E3,$R$3:$S$8,2,FALSE))+(VLOOKUP(F3,$U$3:$V$6,2,FALSE))+(IF(G3=$M$4,0,3))+(IF(H3=$M$4,0,3))+(IF(I3=$M$4,0,-1))+(IF(J3=$M$4,0,8))</f>
        <v>1</v>
      </c>
      <c r="M3" s="35" t="s">
        <v>160</v>
      </c>
      <c r="O3" s="24" t="s">
        <v>121</v>
      </c>
      <c r="P3" s="1">
        <v>0</v>
      </c>
      <c r="R3" s="24" t="s">
        <v>182</v>
      </c>
      <c r="S3" s="1">
        <v>0</v>
      </c>
      <c r="U3" s="24" t="s">
        <v>168</v>
      </c>
      <c r="V3" s="1">
        <v>0</v>
      </c>
    </row>
    <row r="4" spans="1:22" x14ac:dyDescent="0.25">
      <c r="B4" s="1"/>
      <c r="C4" s="34" t="str">
        <f t="shared" ref="C4:C8" si="1">CONCATENATE($A$1," - ",B4)</f>
        <v xml:space="preserve">Custom - </v>
      </c>
      <c r="D4" s="24" t="s">
        <v>121</v>
      </c>
      <c r="E4" s="1" t="s">
        <v>182</v>
      </c>
      <c r="F4" s="1" t="s">
        <v>168</v>
      </c>
      <c r="G4" s="36" t="s">
        <v>161</v>
      </c>
      <c r="H4" s="36" t="s">
        <v>161</v>
      </c>
      <c r="I4" s="36" t="s">
        <v>161</v>
      </c>
      <c r="J4" s="36" t="s">
        <v>161</v>
      </c>
      <c r="K4" s="34">
        <f t="shared" si="0"/>
        <v>1</v>
      </c>
      <c r="M4" s="35" t="s">
        <v>161</v>
      </c>
      <c r="O4" s="24" t="s">
        <v>122</v>
      </c>
      <c r="P4" s="1">
        <v>1</v>
      </c>
      <c r="R4" s="24" t="s">
        <v>163</v>
      </c>
      <c r="S4" s="1">
        <v>1</v>
      </c>
      <c r="U4" s="24" t="s">
        <v>169</v>
      </c>
      <c r="V4" s="1">
        <v>1</v>
      </c>
    </row>
    <row r="5" spans="1:22" x14ac:dyDescent="0.25">
      <c r="B5" s="1"/>
      <c r="C5" s="34" t="str">
        <f t="shared" si="1"/>
        <v xml:space="preserve">Custom - </v>
      </c>
      <c r="D5" s="24" t="s">
        <v>121</v>
      </c>
      <c r="E5" s="1" t="s">
        <v>182</v>
      </c>
      <c r="F5" s="1" t="s">
        <v>168</v>
      </c>
      <c r="G5" s="36" t="s">
        <v>161</v>
      </c>
      <c r="H5" s="36" t="s">
        <v>161</v>
      </c>
      <c r="I5" s="36" t="s">
        <v>161</v>
      </c>
      <c r="J5" s="36" t="s">
        <v>161</v>
      </c>
      <c r="K5" s="34">
        <f t="shared" si="0"/>
        <v>1</v>
      </c>
      <c r="O5" s="24" t="s">
        <v>123</v>
      </c>
      <c r="P5" s="1">
        <v>2</v>
      </c>
      <c r="R5" s="24" t="s">
        <v>164</v>
      </c>
      <c r="S5" s="1">
        <v>2</v>
      </c>
      <c r="U5" s="24" t="s">
        <v>170</v>
      </c>
      <c r="V5" s="1">
        <v>2</v>
      </c>
    </row>
    <row r="6" spans="1:22" x14ac:dyDescent="0.25">
      <c r="B6" s="1"/>
      <c r="C6" s="34" t="str">
        <f t="shared" si="1"/>
        <v xml:space="preserve">Custom - </v>
      </c>
      <c r="D6" s="24" t="s">
        <v>121</v>
      </c>
      <c r="E6" s="1" t="s">
        <v>182</v>
      </c>
      <c r="F6" s="1" t="s">
        <v>168</v>
      </c>
      <c r="G6" s="36" t="s">
        <v>161</v>
      </c>
      <c r="H6" s="36" t="s">
        <v>161</v>
      </c>
      <c r="I6" s="36" t="s">
        <v>161</v>
      </c>
      <c r="J6" s="36" t="s">
        <v>161</v>
      </c>
      <c r="K6" s="34">
        <f t="shared" si="0"/>
        <v>1</v>
      </c>
      <c r="O6" s="24" t="s">
        <v>124</v>
      </c>
      <c r="P6" s="1">
        <v>4</v>
      </c>
      <c r="R6" s="24" t="s">
        <v>165</v>
      </c>
      <c r="S6" s="1">
        <v>4</v>
      </c>
      <c r="U6" s="24" t="s">
        <v>171</v>
      </c>
      <c r="V6" s="1">
        <v>3</v>
      </c>
    </row>
    <row r="7" spans="1:22" x14ac:dyDescent="0.25">
      <c r="B7" s="1"/>
      <c r="C7" s="34" t="str">
        <f t="shared" si="1"/>
        <v xml:space="preserve">Custom - </v>
      </c>
      <c r="D7" s="24" t="s">
        <v>121</v>
      </c>
      <c r="E7" s="1" t="s">
        <v>182</v>
      </c>
      <c r="F7" s="1" t="s">
        <v>168</v>
      </c>
      <c r="G7" s="36" t="s">
        <v>161</v>
      </c>
      <c r="H7" s="36" t="s">
        <v>161</v>
      </c>
      <c r="I7" s="36" t="s">
        <v>161</v>
      </c>
      <c r="J7" s="36" t="s">
        <v>161</v>
      </c>
      <c r="K7" s="34">
        <f t="shared" si="0"/>
        <v>1</v>
      </c>
      <c r="O7" s="24" t="s">
        <v>125</v>
      </c>
      <c r="P7" s="1">
        <v>9</v>
      </c>
      <c r="R7" s="24" t="s">
        <v>166</v>
      </c>
      <c r="S7" s="1">
        <v>9</v>
      </c>
    </row>
    <row r="8" spans="1:22" x14ac:dyDescent="0.25">
      <c r="B8" s="1"/>
      <c r="C8" s="34" t="str">
        <f t="shared" si="1"/>
        <v xml:space="preserve">Custom - </v>
      </c>
      <c r="D8" s="24" t="s">
        <v>121</v>
      </c>
      <c r="E8" s="1" t="s">
        <v>182</v>
      </c>
      <c r="F8" s="1" t="s">
        <v>168</v>
      </c>
      <c r="G8" s="36" t="s">
        <v>161</v>
      </c>
      <c r="H8" s="36" t="s">
        <v>161</v>
      </c>
      <c r="I8" s="36" t="s">
        <v>161</v>
      </c>
      <c r="J8" s="36" t="s">
        <v>161</v>
      </c>
      <c r="K8" s="34">
        <f t="shared" si="0"/>
        <v>1</v>
      </c>
      <c r="O8" s="24" t="s">
        <v>126</v>
      </c>
      <c r="P8" s="1">
        <v>16</v>
      </c>
      <c r="R8" s="24" t="s">
        <v>167</v>
      </c>
      <c r="S8" s="1">
        <v>16</v>
      </c>
    </row>
    <row r="10" spans="1:22" s="29" customFormat="1" ht="45" customHeight="1" x14ac:dyDescent="0.25">
      <c r="B10" s="32" t="s">
        <v>174</v>
      </c>
      <c r="C10" s="37"/>
      <c r="D10" s="30" t="s">
        <v>32</v>
      </c>
      <c r="E10" s="30" t="s">
        <v>175</v>
      </c>
      <c r="F10" s="33" t="s">
        <v>5</v>
      </c>
      <c r="J10" s="110"/>
      <c r="K10" s="110"/>
      <c r="M10" s="110"/>
      <c r="N10" s="110"/>
      <c r="O10" s="112" t="s">
        <v>33</v>
      </c>
      <c r="P10" s="112"/>
      <c r="R10"/>
      <c r="S10"/>
    </row>
    <row r="11" spans="1:22" x14ac:dyDescent="0.25">
      <c r="B11" s="1"/>
      <c r="C11" s="34" t="str">
        <f>CONCATENATE($A$1," - ",B11)</f>
        <v xml:space="preserve">Custom - </v>
      </c>
      <c r="D11" s="1">
        <v>0</v>
      </c>
      <c r="E11" s="1">
        <v>0</v>
      </c>
      <c r="F11" s="34">
        <f>(VLOOKUP(D11,$O$11:$P$22,2,0))+ROUNDDOWN((IF(E11&gt;0,VLOOKUP(E11,$O$11:$P$22,2,0))/2),0)</f>
        <v>0</v>
      </c>
      <c r="O11" s="1">
        <v>0</v>
      </c>
      <c r="P11" s="1">
        <v>0</v>
      </c>
      <c r="R11" s="29"/>
      <c r="S11" s="29"/>
    </row>
    <row r="12" spans="1:22" x14ac:dyDescent="0.25">
      <c r="B12" s="1"/>
      <c r="C12" s="34" t="str">
        <f t="shared" ref="C12:C16" si="2">CONCATENATE($A$1," - ",B12)</f>
        <v xml:space="preserve">Custom - </v>
      </c>
      <c r="D12" s="1">
        <v>0</v>
      </c>
      <c r="E12" s="1">
        <v>0</v>
      </c>
      <c r="F12" s="34">
        <f t="shared" ref="F12:F16" si="3">(VLOOKUP(D12,$O$11:$P$22,2,0))+ROUNDDOWN((IF(E12&gt;0,VLOOKUP(E12,$O$11:$P$22,2,0))/2),0)</f>
        <v>0</v>
      </c>
      <c r="O12" s="1">
        <v>7</v>
      </c>
      <c r="P12" s="1">
        <v>0</v>
      </c>
    </row>
    <row r="13" spans="1:22" x14ac:dyDescent="0.25">
      <c r="B13" s="1"/>
      <c r="C13" s="34" t="str">
        <f t="shared" si="2"/>
        <v xml:space="preserve">Custom - </v>
      </c>
      <c r="D13" s="1">
        <v>0</v>
      </c>
      <c r="E13" s="1">
        <v>0</v>
      </c>
      <c r="F13" s="34">
        <f t="shared" si="3"/>
        <v>0</v>
      </c>
      <c r="O13" s="1">
        <v>8</v>
      </c>
      <c r="P13" s="1">
        <v>1</v>
      </c>
    </row>
    <row r="14" spans="1:22" x14ac:dyDescent="0.25">
      <c r="B14" s="1"/>
      <c r="C14" s="34" t="str">
        <f t="shared" si="2"/>
        <v xml:space="preserve">Custom - </v>
      </c>
      <c r="D14" s="1">
        <v>0</v>
      </c>
      <c r="E14" s="1">
        <v>0</v>
      </c>
      <c r="F14" s="34">
        <f t="shared" si="3"/>
        <v>0</v>
      </c>
      <c r="O14" s="1">
        <v>9</v>
      </c>
      <c r="P14" s="1">
        <v>2</v>
      </c>
    </row>
    <row r="15" spans="1:22" x14ac:dyDescent="0.25">
      <c r="B15" s="1"/>
      <c r="C15" s="34" t="str">
        <f t="shared" si="2"/>
        <v xml:space="preserve">Custom - </v>
      </c>
      <c r="D15" s="1">
        <v>0</v>
      </c>
      <c r="E15" s="1">
        <v>0</v>
      </c>
      <c r="F15" s="34">
        <f t="shared" si="3"/>
        <v>0</v>
      </c>
      <c r="O15" s="1">
        <v>10</v>
      </c>
      <c r="P15" s="1">
        <v>4</v>
      </c>
    </row>
    <row r="16" spans="1:22" x14ac:dyDescent="0.25">
      <c r="B16" s="1"/>
      <c r="C16" s="34" t="str">
        <f t="shared" si="2"/>
        <v xml:space="preserve">Custom - </v>
      </c>
      <c r="D16" s="1">
        <v>0</v>
      </c>
      <c r="E16" s="1">
        <v>0</v>
      </c>
      <c r="F16" s="34">
        <f t="shared" si="3"/>
        <v>0</v>
      </c>
      <c r="O16" s="1">
        <v>11</v>
      </c>
      <c r="P16" s="1">
        <v>9</v>
      </c>
    </row>
    <row r="17" spans="15:16" x14ac:dyDescent="0.25">
      <c r="O17" s="1">
        <v>12</v>
      </c>
      <c r="P17" s="1">
        <v>16</v>
      </c>
    </row>
    <row r="18" spans="15:16" x14ac:dyDescent="0.25">
      <c r="O18" s="1">
        <v>13</v>
      </c>
      <c r="P18" s="1">
        <v>25</v>
      </c>
    </row>
    <row r="19" spans="15:16" x14ac:dyDescent="0.25">
      <c r="O19" s="1">
        <v>14</v>
      </c>
      <c r="P19" s="1">
        <v>36</v>
      </c>
    </row>
    <row r="20" spans="15:16" x14ac:dyDescent="0.25">
      <c r="O20" s="1">
        <v>15</v>
      </c>
      <c r="P20" s="1">
        <v>49</v>
      </c>
    </row>
    <row r="21" spans="15:16" x14ac:dyDescent="0.25">
      <c r="O21" s="1">
        <v>16</v>
      </c>
      <c r="P21" s="1">
        <v>64</v>
      </c>
    </row>
    <row r="22" spans="15:16" x14ac:dyDescent="0.25">
      <c r="O22" s="1">
        <v>17</v>
      </c>
      <c r="P22" s="1">
        <v>81</v>
      </c>
    </row>
  </sheetData>
  <mergeCells count="6">
    <mergeCell ref="O2:P2"/>
    <mergeCell ref="R2:S2"/>
    <mergeCell ref="U2:V2"/>
    <mergeCell ref="J10:K10"/>
    <mergeCell ref="M10:N10"/>
    <mergeCell ref="O10:P10"/>
  </mergeCells>
  <dataValidations count="5">
    <dataValidation type="list" allowBlank="1" showInputMessage="1" showErrorMessage="1" sqref="G3:J8">
      <formula1>$M$3:$M$4</formula1>
    </dataValidation>
    <dataValidation type="list" allowBlank="1" showInputMessage="1" showErrorMessage="1" sqref="D3:D8">
      <formula1>$O$3:$O$8</formula1>
    </dataValidation>
    <dataValidation type="list" allowBlank="1" showInputMessage="1" showErrorMessage="1" sqref="F3:F8">
      <formula1>$U$3:$U$6</formula1>
    </dataValidation>
    <dataValidation type="list" allowBlank="1" showInputMessage="1" showErrorMessage="1" sqref="D11:E16">
      <formula1>$O$11:$O$22</formula1>
    </dataValidation>
    <dataValidation type="list" allowBlank="1" showInputMessage="1" showErrorMessage="1" sqref="E3:E8">
      <formula1>$R$3:$R$8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Calc sheet</vt:lpstr>
      <vt:lpstr>Customisations</vt:lpstr>
      <vt:lpstr>'Calc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robfoster</dc:creator>
  <cp:lastModifiedBy>craig</cp:lastModifiedBy>
  <cp:lastPrinted>2013-05-18T10:45:14Z</cp:lastPrinted>
  <dcterms:created xsi:type="dcterms:W3CDTF">2012-09-02T10:54:49Z</dcterms:created>
  <dcterms:modified xsi:type="dcterms:W3CDTF">2015-07-18T06:12:41Z</dcterms:modified>
</cp:coreProperties>
</file>