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Downloads\"/>
    </mc:Choice>
  </mc:AlternateContent>
  <bookViews>
    <workbookView xWindow="0" yWindow="0" windowWidth="13485" windowHeight="7350" tabRatio="838" firstSheet="1" activeTab="1"/>
  </bookViews>
  <sheets>
    <sheet name="SPLASH" sheetId="19" r:id="rId1"/>
    <sheet name="CHARACTER SHEET" sheetId="5" r:id="rId2"/>
    <sheet name="CHA Advancement Tables" sheetId="27" r:id="rId3"/>
    <sheet name="Armor Upgrades" sheetId="26" r:id="rId4"/>
    <sheet name="ARMOR" sheetId="25" r:id="rId5"/>
    <sheet name="ITEMS" sheetId="24" r:id="rId6"/>
    <sheet name="Weapons" sheetId="23" r:id="rId7"/>
    <sheet name="FEAT DATA" sheetId="20" r:id="rId8"/>
    <sheet name="RACIAL ERATA" sheetId="13" state="hidden" r:id="rId9"/>
    <sheet name="THEME ERRATA" sheetId="15" state="hidden" r:id="rId10"/>
    <sheet name="CLASS ERRATA" sheetId="14" r:id="rId11"/>
    <sheet name="Pick Lists" sheetId="3" r:id="rId12"/>
    <sheet name="THEME ERRATA Chart" sheetId="16" r:id="rId13"/>
    <sheet name="Racial Errata Chart" sheetId="18" r:id="rId14"/>
  </sheets>
  <definedNames>
    <definedName name="ARMOR" localSheetId="4">ARMOR!$B$1:$L$82</definedName>
    <definedName name="basic___adv_melee_wpns" localSheetId="6">Weapons!$D$1:$AA$101</definedName>
    <definedName name="CLASS_ADVANCEMENT" localSheetId="2">'CHA Advancement Tables'!$A$1:$W$141</definedName>
    <definedName name="new_6_1" localSheetId="7">'FEAT DATA'!$B$2:$E$99</definedName>
    <definedName name="POWER_ARMOR" localSheetId="4">ARMOR!$B$83:$AA$87</definedName>
    <definedName name="_xlnm.Print_Area" localSheetId="1">'CHARACTER SHEET'!$A$1:$O$192</definedName>
    <definedName name="TECHITEMS" localSheetId="5">ITEMS!$A$29:$H$61</definedName>
    <definedName name="Z_2C8F1B9A_382E_4931_8877_AAEA129AEDFB_.wvu.PrintArea" localSheetId="1" hidden="1">'CHARACTER SHEET'!$A$1:$O$192</definedName>
  </definedNames>
  <calcPr calcId="162913"/>
  <customWorkbookViews>
    <customWorkbookView name="1" guid="{2C8F1B9A-382E-4931-8877-AAEA129AEDFB}" maximized="1" xWindow="-8" yWindow="-8" windowWidth="1843" windowHeight="1096" tabRatio="845" activeSheetId="5"/>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7" i="5" l="1"/>
  <c r="O26" i="5"/>
  <c r="O25" i="5"/>
  <c r="O24" i="5"/>
  <c r="L24" i="5" s="1"/>
  <c r="P25" i="5"/>
  <c r="P27" i="5"/>
  <c r="P26" i="5"/>
  <c r="P24" i="5"/>
  <c r="M22" i="5"/>
  <c r="J22" i="5"/>
  <c r="F84" i="5"/>
  <c r="E84" i="5"/>
  <c r="D84" i="5"/>
  <c r="F83" i="5"/>
  <c r="E83" i="5"/>
  <c r="D83" i="5"/>
  <c r="F82" i="5"/>
  <c r="E82" i="5"/>
  <c r="D82" i="5"/>
  <c r="F81" i="5"/>
  <c r="E81" i="5"/>
  <c r="D81" i="5"/>
  <c r="F80" i="5"/>
  <c r="E80" i="5"/>
  <c r="D80" i="5"/>
  <c r="F79" i="5"/>
  <c r="E79" i="5"/>
  <c r="D79" i="5"/>
  <c r="F78" i="5"/>
  <c r="E78" i="5"/>
  <c r="D78" i="5"/>
  <c r="F77" i="5"/>
  <c r="E77" i="5"/>
  <c r="D77" i="5"/>
  <c r="F76" i="5"/>
  <c r="E76" i="5"/>
  <c r="D76" i="5"/>
  <c r="F75" i="5"/>
  <c r="E75" i="5"/>
  <c r="D75" i="5"/>
  <c r="F74" i="5"/>
  <c r="E74" i="5"/>
  <c r="D74" i="5"/>
  <c r="F73" i="5"/>
  <c r="E73" i="5"/>
  <c r="D73" i="5"/>
  <c r="F72" i="5"/>
  <c r="E72" i="5"/>
  <c r="D72" i="5"/>
  <c r="F71" i="5"/>
  <c r="E71" i="5"/>
  <c r="D71" i="5"/>
  <c r="F70" i="5"/>
  <c r="E70" i="5"/>
  <c r="D70" i="5"/>
  <c r="F69" i="5"/>
  <c r="E69" i="5"/>
  <c r="D69" i="5"/>
  <c r="F68" i="5"/>
  <c r="E68" i="5"/>
  <c r="D68" i="5"/>
  <c r="L26" i="5" l="1"/>
  <c r="L25" i="5"/>
  <c r="K29" i="5"/>
  <c r="L35" i="5" s="1"/>
  <c r="L31" i="5" l="1"/>
  <c r="L33" i="5"/>
  <c r="I82" i="5" l="1"/>
  <c r="I83" i="5"/>
  <c r="I84" i="5"/>
  <c r="I78" i="5"/>
  <c r="I79" i="5"/>
  <c r="I80" i="5"/>
  <c r="I81" i="5"/>
  <c r="I77" i="5"/>
  <c r="I74" i="5"/>
  <c r="I73" i="5"/>
  <c r="I72" i="5"/>
  <c r="I71" i="5"/>
  <c r="I68" i="5"/>
  <c r="I70" i="5"/>
  <c r="I69" i="5"/>
  <c r="I67" i="5"/>
  <c r="O41" i="5"/>
  <c r="F88" i="5" s="1"/>
  <c r="N41" i="5"/>
  <c r="M41" i="5"/>
  <c r="L41" i="5"/>
  <c r="K41" i="5"/>
  <c r="J41" i="5"/>
  <c r="O39" i="5"/>
  <c r="N39" i="5"/>
  <c r="M39" i="5"/>
  <c r="H78" i="5"/>
  <c r="H77" i="5"/>
  <c r="H79" i="5"/>
  <c r="H80" i="5"/>
  <c r="H81" i="5"/>
  <c r="H82" i="5"/>
  <c r="H83" i="5"/>
  <c r="H84" i="5"/>
  <c r="H76" i="5"/>
  <c r="H75" i="5"/>
  <c r="H74" i="5"/>
  <c r="H73" i="5"/>
  <c r="H72" i="5"/>
  <c r="H70" i="5"/>
  <c r="H69" i="5"/>
  <c r="H68" i="5"/>
  <c r="C47" i="24"/>
  <c r="B94" i="5"/>
  <c r="F64" i="5"/>
  <c r="D64" i="5"/>
  <c r="C64" i="5"/>
  <c r="B64" i="5"/>
  <c r="F63" i="5"/>
  <c r="C63" i="5"/>
  <c r="B63" i="5"/>
  <c r="F62" i="5"/>
  <c r="E62" i="5"/>
  <c r="D62" i="5"/>
  <c r="C62" i="5"/>
  <c r="B62" i="5"/>
  <c r="F61" i="5"/>
  <c r="E61" i="5"/>
  <c r="C61" i="5"/>
  <c r="B61" i="5"/>
  <c r="F60" i="5"/>
  <c r="E60" i="5"/>
  <c r="D60" i="5"/>
  <c r="C60" i="5"/>
  <c r="B60" i="5"/>
  <c r="E58" i="5"/>
  <c r="D58" i="5"/>
  <c r="C58" i="5"/>
  <c r="B58" i="5"/>
  <c r="F56" i="5"/>
  <c r="K64" i="5"/>
  <c r="I64" i="5"/>
  <c r="H64" i="5"/>
  <c r="G64" i="5"/>
  <c r="K63" i="5"/>
  <c r="H63" i="5"/>
  <c r="G63" i="5"/>
  <c r="K62" i="5"/>
  <c r="J62" i="5"/>
  <c r="I62" i="5"/>
  <c r="H62" i="5"/>
  <c r="G62" i="5"/>
  <c r="K61" i="5"/>
  <c r="J61" i="5"/>
  <c r="H61" i="5"/>
  <c r="G61" i="5"/>
  <c r="K60" i="5"/>
  <c r="J60" i="5"/>
  <c r="I60" i="5"/>
  <c r="H60" i="5"/>
  <c r="G60" i="5"/>
  <c r="J58" i="5"/>
  <c r="I58" i="5"/>
  <c r="H58" i="5"/>
  <c r="G58" i="5"/>
  <c r="K56" i="5"/>
  <c r="K53" i="5"/>
  <c r="I53" i="5"/>
  <c r="H53" i="5"/>
  <c r="G53" i="5"/>
  <c r="K52" i="5"/>
  <c r="H52" i="5"/>
  <c r="G52" i="5"/>
  <c r="K51" i="5"/>
  <c r="J51" i="5"/>
  <c r="I51" i="5"/>
  <c r="H51" i="5"/>
  <c r="G51" i="5"/>
  <c r="K50" i="5"/>
  <c r="J50" i="5"/>
  <c r="H50" i="5"/>
  <c r="G50" i="5"/>
  <c r="K49" i="5"/>
  <c r="J49" i="5"/>
  <c r="I49" i="5"/>
  <c r="H49" i="5"/>
  <c r="G49" i="5"/>
  <c r="J47" i="5"/>
  <c r="I47" i="5"/>
  <c r="H47" i="5"/>
  <c r="G47" i="5"/>
  <c r="K45" i="5"/>
  <c r="B49" i="5"/>
  <c r="F53" i="5"/>
  <c r="C53" i="5"/>
  <c r="B53" i="5"/>
  <c r="D49" i="5"/>
  <c r="F51" i="5"/>
  <c r="F50" i="5"/>
  <c r="F49" i="5"/>
  <c r="E51" i="5"/>
  <c r="E50" i="5"/>
  <c r="E49" i="5"/>
  <c r="C52" i="5"/>
  <c r="C51" i="5"/>
  <c r="C50" i="5"/>
  <c r="C49" i="5"/>
  <c r="B52" i="5"/>
  <c r="B51" i="5"/>
  <c r="B50" i="5"/>
  <c r="F52" i="5"/>
  <c r="D53" i="5"/>
  <c r="E47" i="5"/>
  <c r="D47" i="5"/>
  <c r="B47" i="5"/>
  <c r="F62" i="23"/>
  <c r="F45" i="5"/>
  <c r="I75" i="5" l="1"/>
  <c r="I85" i="5"/>
  <c r="H88" i="5" s="1"/>
  <c r="H71" i="5"/>
  <c r="H85" i="5" s="1"/>
  <c r="M58" i="5" s="1"/>
  <c r="M59" i="5" s="1"/>
  <c r="C47" i="5"/>
  <c r="D51" i="5"/>
  <c r="J170" i="5"/>
  <c r="L189" i="5"/>
  <c r="L188" i="5"/>
  <c r="L187" i="5"/>
  <c r="L186" i="5"/>
  <c r="L184" i="5"/>
  <c r="L183" i="5"/>
  <c r="L182" i="5"/>
  <c r="L181" i="5"/>
  <c r="J180" i="5"/>
  <c r="L179" i="5"/>
  <c r="L178" i="5"/>
  <c r="L177" i="5"/>
  <c r="L176" i="5"/>
  <c r="L174" i="5"/>
  <c r="L173" i="5"/>
  <c r="L172" i="5"/>
  <c r="L171" i="5"/>
  <c r="L169" i="5"/>
  <c r="L168" i="5"/>
  <c r="L167" i="5"/>
  <c r="L166" i="5"/>
  <c r="L164" i="5"/>
  <c r="L163" i="5"/>
  <c r="L162" i="5"/>
  <c r="L161" i="5"/>
  <c r="L159" i="5"/>
  <c r="L158" i="5"/>
  <c r="L157" i="5"/>
  <c r="L156" i="5"/>
  <c r="L154" i="5"/>
  <c r="L153" i="5"/>
  <c r="L152" i="5"/>
  <c r="L151" i="5"/>
  <c r="L149" i="5"/>
  <c r="L148" i="5"/>
  <c r="L147" i="5"/>
  <c r="L146" i="5"/>
  <c r="L144" i="5"/>
  <c r="L143" i="5"/>
  <c r="L142" i="5"/>
  <c r="L141" i="5"/>
  <c r="L139" i="5"/>
  <c r="L138" i="5"/>
  <c r="L137" i="5"/>
  <c r="L136" i="5"/>
  <c r="L131" i="5"/>
  <c r="L134" i="5"/>
  <c r="L133" i="5"/>
  <c r="L132" i="5"/>
  <c r="M65" i="5"/>
  <c r="J190" i="5"/>
  <c r="J185" i="5"/>
  <c r="J175" i="5"/>
  <c r="J165" i="5"/>
  <c r="J160" i="5"/>
  <c r="J155" i="5"/>
  <c r="J150" i="5"/>
  <c r="J145" i="5"/>
  <c r="J140" i="5"/>
  <c r="J135" i="5"/>
  <c r="F130" i="5"/>
  <c r="L13" i="5" l="1"/>
  <c r="C14" i="5"/>
  <c r="C13" i="5"/>
  <c r="C12" i="5"/>
  <c r="C11" i="5"/>
  <c r="E2" i="5" s="1"/>
  <c r="O8" i="5" s="1"/>
  <c r="C10" i="5"/>
  <c r="E1" i="5" s="1"/>
  <c r="C9" i="5"/>
  <c r="C12" i="3"/>
  <c r="B149" i="5" l="1"/>
  <c r="B137" i="5"/>
  <c r="B134" i="5"/>
  <c r="B146" i="5"/>
  <c r="B143" i="5"/>
  <c r="B131" i="5"/>
  <c r="B140" i="5"/>
  <c r="G4" i="5"/>
  <c r="G3" i="5"/>
  <c r="G2" i="5"/>
  <c r="G1" i="5"/>
  <c r="E3" i="5"/>
  <c r="K87" i="5" l="1"/>
  <c r="K80" i="5"/>
  <c r="K73" i="5"/>
  <c r="K66" i="5"/>
  <c r="N64" i="5"/>
  <c r="N63" i="5"/>
  <c r="N62" i="5"/>
  <c r="N61" i="5"/>
  <c r="G6" i="5"/>
  <c r="I6" i="5"/>
  <c r="D9" i="5" l="1"/>
  <c r="D14" i="5"/>
  <c r="D13" i="5"/>
  <c r="D12" i="5"/>
  <c r="D11" i="5"/>
  <c r="D10" i="5"/>
  <c r="I9" i="5"/>
  <c r="F38" i="5"/>
  <c r="F37" i="5"/>
  <c r="F36" i="5"/>
  <c r="F35" i="5"/>
  <c r="F33" i="5"/>
  <c r="F31" i="5"/>
  <c r="F30" i="5"/>
  <c r="F29" i="5"/>
  <c r="F28" i="5"/>
  <c r="F27" i="5"/>
  <c r="F26" i="5"/>
  <c r="F25" i="5"/>
  <c r="F24" i="5"/>
  <c r="F23" i="5"/>
  <c r="F22" i="5"/>
  <c r="F21" i="5"/>
  <c r="F20" i="5"/>
  <c r="F19" i="5"/>
  <c r="F18" i="5"/>
  <c r="F17" i="5"/>
  <c r="F16" i="5"/>
  <c r="F9" i="5" l="1"/>
  <c r="G9" i="5" s="1"/>
  <c r="E85" i="5"/>
  <c r="O46" i="5" s="1"/>
  <c r="M53" i="5"/>
  <c r="E39" i="5"/>
  <c r="I37" i="5"/>
  <c r="I36" i="5"/>
  <c r="D33" i="5"/>
  <c r="D31" i="5"/>
  <c r="I30" i="5"/>
  <c r="M17" i="5"/>
  <c r="I17" i="5"/>
  <c r="M16" i="5"/>
  <c r="I16" i="5"/>
  <c r="F14" i="5"/>
  <c r="G14" i="5" s="1"/>
  <c r="M13" i="5"/>
  <c r="N13" i="5" s="1"/>
  <c r="F13" i="5"/>
  <c r="G13" i="5" s="1"/>
  <c r="F12" i="5"/>
  <c r="G12" i="5" s="1"/>
  <c r="F11" i="5"/>
  <c r="G11" i="5" s="1"/>
  <c r="F10" i="5"/>
  <c r="G10" i="5" s="1"/>
  <c r="O9" i="5"/>
  <c r="M7" i="5" s="1"/>
  <c r="G23" i="5" l="1"/>
  <c r="D23" i="5" s="1"/>
  <c r="N46" i="5"/>
  <c r="L46" i="5"/>
  <c r="M46" i="5"/>
  <c r="G28" i="5"/>
  <c r="D28" i="5" s="1"/>
  <c r="M26" i="5"/>
  <c r="K26" i="5" s="1"/>
  <c r="G38" i="5"/>
  <c r="D38" i="5" s="1"/>
  <c r="G35" i="5"/>
  <c r="D35" i="5" s="1"/>
  <c r="G27" i="5"/>
  <c r="D27" i="5" s="1"/>
  <c r="M24" i="5"/>
  <c r="K24" i="5" s="1"/>
  <c r="K13" i="5"/>
  <c r="G36" i="5"/>
  <c r="D36" i="5" s="1"/>
  <c r="G30" i="5"/>
  <c r="D30" i="5" s="1"/>
  <c r="M25" i="5"/>
  <c r="K25" i="5" s="1"/>
  <c r="N16" i="5"/>
  <c r="K16" i="5" s="1"/>
  <c r="G16" i="5"/>
  <c r="D16" i="5" s="1"/>
  <c r="N17" i="5"/>
  <c r="K17" i="5" s="1"/>
  <c r="M18" i="5" s="1"/>
  <c r="K18" i="5" s="1"/>
  <c r="M33" i="5"/>
  <c r="K33" i="5" s="1"/>
  <c r="O33" i="5" s="1"/>
  <c r="K9" i="5"/>
  <c r="J9" i="5" s="1"/>
  <c r="G37" i="5"/>
  <c r="D37" i="5" s="1"/>
  <c r="G21" i="5"/>
  <c r="D21" i="5" s="1"/>
  <c r="G18" i="5"/>
  <c r="D18" i="5" s="1"/>
  <c r="G24" i="5"/>
  <c r="G22" i="5"/>
  <c r="D22" i="5" s="1"/>
  <c r="G25" i="5"/>
  <c r="D25" i="5" s="1"/>
  <c r="G7" i="5"/>
  <c r="O13" i="5" s="1"/>
  <c r="I11" i="5"/>
  <c r="I13" i="5" s="1"/>
  <c r="G20" i="5"/>
  <c r="D20" i="5" s="1"/>
  <c r="G26" i="5"/>
  <c r="D26" i="5" s="1"/>
  <c r="G29" i="5"/>
  <c r="D29" i="5" s="1"/>
  <c r="G19" i="5"/>
  <c r="D19" i="5" s="1"/>
  <c r="O7" i="5" l="1"/>
  <c r="N7" i="5"/>
  <c r="L7" i="5"/>
  <c r="M31" i="5"/>
  <c r="K31" i="5" s="1"/>
  <c r="O31" i="5" s="1"/>
  <c r="M35" i="5"/>
  <c r="K35" i="5" s="1"/>
  <c r="O35" i="5" s="1"/>
  <c r="G17" i="5"/>
  <c r="D17" i="5" s="1"/>
</calcChain>
</file>

<file path=xl/connections.xml><?xml version="1.0" encoding="utf-8"?>
<connections xmlns="http://schemas.openxmlformats.org/spreadsheetml/2006/main">
  <connection id="1" name="ARMOR" type="6" refreshedVersion="5" background="1" saveData="1">
    <textPr sourceFile="C:\Users\Ryan at Home\Desktop\ARMOR.txt">
      <textFields count="10">
        <textField type="text"/>
        <textField/>
        <textField/>
        <textField/>
        <textField/>
        <textField/>
        <textField/>
        <textField/>
        <textField/>
        <textField/>
      </textFields>
    </textPr>
  </connection>
  <connection id="2" name="basic - adv melee wpns" type="6" refreshedVersion="5" background="1" saveData="1">
    <textPr sourceFile="C:\Users\Ryan at Home\Desktop\basic - adv melee wpns.txt" delimiter="^">
      <textFields count="16">
        <textField/>
        <textField/>
        <textField/>
        <textField/>
        <textField/>
        <textField/>
        <textField/>
        <textField/>
        <textField/>
        <textField/>
        <textField/>
        <textField/>
        <textField/>
        <textField/>
        <textField/>
        <textField/>
      </textFields>
    </textPr>
  </connection>
  <connection id="3" name="CLASS ADVANCEMENT" type="6" refreshedVersion="5" background="1" saveData="1">
    <textPr codePage="437" sourceFile="C:\Users\Ryan at Home\Desktop\CLASS ADVANCEMENT.csv">
      <textFields count="19">
        <textField/>
        <textField/>
        <textField/>
        <textField/>
        <textField/>
        <textField/>
        <textField/>
        <textField/>
        <textField/>
        <textField/>
        <textField/>
        <textField/>
        <textField/>
        <textField/>
        <textField/>
        <textField/>
        <textField/>
        <textField/>
        <textField/>
      </textFields>
    </textPr>
  </connection>
  <connection id="4" name="new 63" type="6" refreshedVersion="5" background="1" saveData="1">
    <textPr sourceFile="C:\Users\Ryan at Home\Desktop\new 6.txt" tab="0" comma="1">
      <textFields count="2">
        <textField/>
        <textField/>
      </textFields>
    </textPr>
  </connection>
  <connection id="5" name="POWER ARMOR" type="6" refreshedVersion="5" background="1" saveData="1">
    <textPr sourceFile="C:\Users\Ryan at Home\Desktop\POWER ARMOR.txt">
      <textFields count="20">
        <textField/>
        <textField/>
        <textField/>
        <textField/>
        <textField/>
        <textField/>
        <textField/>
        <textField/>
        <textField/>
        <textField/>
        <textField/>
        <textField/>
        <textField/>
        <textField/>
        <textField/>
        <textField/>
        <textField/>
        <textField/>
        <textField/>
        <textField/>
      </textFields>
    </textPr>
  </connection>
  <connection id="6" name="TECHITEMS" type="6" refreshedVersion="5" background="1" saveData="1">
    <textPr sourceFile="C:\Users\Ryan at Home\Desktop\Starfinder Database  Raw Files\TECHITEMS.txt">
      <textFields count="9">
        <textField/>
        <textField/>
        <textField/>
        <textField/>
        <textField/>
        <textField/>
        <textField/>
        <textField/>
        <textField/>
      </textFields>
    </textPr>
  </connection>
</connections>
</file>

<file path=xl/sharedStrings.xml><?xml version="1.0" encoding="utf-8"?>
<sst xmlns="http://schemas.openxmlformats.org/spreadsheetml/2006/main" count="5791" uniqueCount="2115">
  <si>
    <t>STR</t>
  </si>
  <si>
    <t>DEX</t>
  </si>
  <si>
    <t>INT</t>
  </si>
  <si>
    <t>Totals</t>
  </si>
  <si>
    <t>Bounty Hunter</t>
  </si>
  <si>
    <t>Operative</t>
  </si>
  <si>
    <t>Key Ability</t>
  </si>
  <si>
    <t>Misc</t>
  </si>
  <si>
    <t>Health and Resolve</t>
  </si>
  <si>
    <t>Resolve PTS</t>
  </si>
  <si>
    <t>Stamina PTS</t>
  </si>
  <si>
    <t>Total</t>
  </si>
  <si>
    <t>Current</t>
  </si>
  <si>
    <t>AC</t>
  </si>
  <si>
    <t>EAC</t>
  </si>
  <si>
    <t>KAC</t>
  </si>
  <si>
    <t>Armor</t>
  </si>
  <si>
    <t>Dex</t>
  </si>
  <si>
    <t>Base</t>
  </si>
  <si>
    <t>Vs. Combat Maneuver</t>
  </si>
  <si>
    <t>Resistances</t>
  </si>
  <si>
    <t>REFLEX</t>
  </si>
  <si>
    <t>WILL</t>
  </si>
  <si>
    <t>Abil  Mod</t>
  </si>
  <si>
    <t>Misc Mod</t>
  </si>
  <si>
    <t>SAVES</t>
  </si>
  <si>
    <t>Attack Bonus</t>
  </si>
  <si>
    <t>Melee</t>
  </si>
  <si>
    <t>BAB</t>
  </si>
  <si>
    <t>STR Mod</t>
  </si>
  <si>
    <t>Ranged</t>
  </si>
  <si>
    <t>Thrown</t>
  </si>
  <si>
    <t>Dex Mod</t>
  </si>
  <si>
    <t>WPN Type</t>
  </si>
  <si>
    <t>DMG</t>
  </si>
  <si>
    <t>Crit</t>
  </si>
  <si>
    <t>RNG</t>
  </si>
  <si>
    <t>Type</t>
  </si>
  <si>
    <t>Special</t>
  </si>
  <si>
    <t>Weapons</t>
  </si>
  <si>
    <t>Throw</t>
  </si>
  <si>
    <t>Skills</t>
  </si>
  <si>
    <t>Bluff</t>
  </si>
  <si>
    <t>Disguise</t>
  </si>
  <si>
    <t>Intimidate</t>
  </si>
  <si>
    <t>Profession</t>
  </si>
  <si>
    <t>Slight of Hand</t>
  </si>
  <si>
    <t>Stealth</t>
  </si>
  <si>
    <t>Survival</t>
  </si>
  <si>
    <t>Culture</t>
  </si>
  <si>
    <t>Diplomacy</t>
  </si>
  <si>
    <t>CHA</t>
  </si>
  <si>
    <t>Int</t>
  </si>
  <si>
    <t>WIS</t>
  </si>
  <si>
    <t>Ranks</t>
  </si>
  <si>
    <t>Computer</t>
  </si>
  <si>
    <t>Race Mod</t>
  </si>
  <si>
    <t>Raw Score</t>
  </si>
  <si>
    <t>Perception</t>
  </si>
  <si>
    <t>Mysticsm</t>
  </si>
  <si>
    <t>Medical</t>
  </si>
  <si>
    <t>Life Science</t>
  </si>
  <si>
    <t>Engineering</t>
  </si>
  <si>
    <t>Athletics</t>
  </si>
  <si>
    <t>Acrobatics</t>
  </si>
  <si>
    <t>Piloting</t>
  </si>
  <si>
    <t>Level</t>
  </si>
  <si>
    <t>Price</t>
  </si>
  <si>
    <t>EAC Bonus</t>
  </si>
  <si>
    <t>KAC Bonus</t>
  </si>
  <si>
    <t>Max Dex</t>
  </si>
  <si>
    <t>AC Penalty</t>
  </si>
  <si>
    <t>Speed Adj</t>
  </si>
  <si>
    <t>Bulk</t>
  </si>
  <si>
    <t>Upgrade Slots</t>
  </si>
  <si>
    <t xml:space="preserve">ARMOR </t>
  </si>
  <si>
    <t>Armor Model</t>
  </si>
  <si>
    <t>Unencumbered</t>
  </si>
  <si>
    <t>Encumbered</t>
  </si>
  <si>
    <t>Overburdened</t>
  </si>
  <si>
    <t>Credits</t>
  </si>
  <si>
    <t>Other Wealth</t>
  </si>
  <si>
    <t>Monetary Data</t>
  </si>
  <si>
    <t>Experience Points</t>
  </si>
  <si>
    <t>XP Earned</t>
  </si>
  <si>
    <t>Next Level</t>
  </si>
  <si>
    <t>Carry Capacity (Bulk Units)</t>
  </si>
  <si>
    <t>Starting</t>
  </si>
  <si>
    <t>Spent</t>
  </si>
  <si>
    <t>Remaining</t>
  </si>
  <si>
    <t>Equipment</t>
  </si>
  <si>
    <t>Item</t>
  </si>
  <si>
    <t>Languages</t>
  </si>
  <si>
    <t>Total Bulk</t>
  </si>
  <si>
    <t>Cost</t>
  </si>
  <si>
    <t>Spells Known</t>
  </si>
  <si>
    <t>0 Level</t>
  </si>
  <si>
    <t>1 Level</t>
  </si>
  <si>
    <t>Spells Per Day</t>
  </si>
  <si>
    <t>Spell Slots Used</t>
  </si>
  <si>
    <t>5 Level</t>
  </si>
  <si>
    <t>6 Level</t>
  </si>
  <si>
    <t>2Level</t>
  </si>
  <si>
    <t>3 Level</t>
  </si>
  <si>
    <t>Class (Y = 3)</t>
  </si>
  <si>
    <t>Sense Motive</t>
  </si>
  <si>
    <t>MISC</t>
  </si>
  <si>
    <t>Total Cost</t>
  </si>
  <si>
    <t>AC Penalty (STR/Dex)</t>
  </si>
  <si>
    <t>Current Bulk</t>
  </si>
  <si>
    <t>Skill Ranks Per Level</t>
  </si>
  <si>
    <t>Int Mod</t>
  </si>
  <si>
    <t>Total Ranks</t>
  </si>
  <si>
    <t>Theme</t>
  </si>
  <si>
    <t>Class</t>
  </si>
  <si>
    <t>Themeless</t>
  </si>
  <si>
    <t>Ace Pilot</t>
  </si>
  <si>
    <t>Icon</t>
  </si>
  <si>
    <t>Mercenary</t>
  </si>
  <si>
    <t>Outlaw</t>
  </si>
  <si>
    <t>Priest</t>
  </si>
  <si>
    <t>Scholar</t>
  </si>
  <si>
    <t>Spacefarer</t>
  </si>
  <si>
    <t>Xenoseeker</t>
  </si>
  <si>
    <t>Themes</t>
  </si>
  <si>
    <t>Race</t>
  </si>
  <si>
    <t>Classes</t>
  </si>
  <si>
    <t>Android</t>
  </si>
  <si>
    <t>Human</t>
  </si>
  <si>
    <t>Kasathas</t>
  </si>
  <si>
    <t>Shirrens</t>
  </si>
  <si>
    <t>Vesk</t>
  </si>
  <si>
    <t>Lashuntas (Korsha)</t>
  </si>
  <si>
    <t>Lashuntas (Damaya)</t>
  </si>
  <si>
    <t>Envoy</t>
  </si>
  <si>
    <t>Mechanic</t>
  </si>
  <si>
    <t>Mystic</t>
  </si>
  <si>
    <t>Solarian</t>
  </si>
  <si>
    <t>Soldier</t>
  </si>
  <si>
    <t>Technomancer</t>
  </si>
  <si>
    <t>Alignments</t>
  </si>
  <si>
    <t>Lawful Good</t>
  </si>
  <si>
    <t>Neutral Good</t>
  </si>
  <si>
    <t>Chaotic Good</t>
  </si>
  <si>
    <t>Lawful Neutral</t>
  </si>
  <si>
    <t>Neutral</t>
  </si>
  <si>
    <t>Chaotic Neutral</t>
  </si>
  <si>
    <t>Lawful Evil</t>
  </si>
  <si>
    <t>Neutral Evil</t>
  </si>
  <si>
    <t>Chaotic Evil</t>
  </si>
  <si>
    <t>Alignment</t>
  </si>
  <si>
    <t>XP to Level</t>
  </si>
  <si>
    <t>CON</t>
  </si>
  <si>
    <t>Phys Science</t>
  </si>
  <si>
    <t>Theme Mod</t>
  </si>
  <si>
    <t>Ability Mod</t>
  </si>
  <si>
    <t>Abilility Mod</t>
  </si>
  <si>
    <t>Theme Knowledge</t>
  </si>
  <si>
    <t>1st</t>
  </si>
  <si>
    <t>6th</t>
  </si>
  <si>
    <t>12th</t>
  </si>
  <si>
    <t>18th</t>
  </si>
  <si>
    <t>NOTES</t>
  </si>
  <si>
    <t>Video Personality</t>
  </si>
  <si>
    <t>SM- 20</t>
  </si>
  <si>
    <t>MED - 30</t>
  </si>
  <si>
    <t>LRG - 40</t>
  </si>
  <si>
    <t>Base Land (From Size)</t>
  </si>
  <si>
    <t>Ability Bonus</t>
  </si>
  <si>
    <t>HP</t>
  </si>
  <si>
    <t>Size</t>
  </si>
  <si>
    <t>Special Properties</t>
  </si>
  <si>
    <t xml:space="preserve"> DEX +2</t>
  </si>
  <si>
    <t>INT +2</t>
  </si>
  <si>
    <t>CHA -2</t>
  </si>
  <si>
    <t>Med</t>
  </si>
  <si>
    <t>Humanoid</t>
  </si>
  <si>
    <t>CONSTRUCTED
For effects targeting creatures by type, androids count as both humanoids and constructs (whichever effect is worse). They receive a +2 racial bonus to saving throws against disease, mind-affecting effects, poison, and sleep, unless those effects specifically target constructs. In addition, androids do not breathe or suffer the normal environmental effects of being in a vacuum.</t>
  </si>
  <si>
    <t>EXCEPTIONAL VISION
Androids have low-light vision and darkvision. As a result, they can see in dim light as if it were normal light, and they can see with no light source at all to a range of 60 feet in black and white only. See low-light vision and darkvision on pages 264 and 263.</t>
  </si>
  <si>
    <t>FLAT AFFECT
Androids find emotions confusing and keep them bottled up. They take a –2 penalty to Sense Motive checks, but the DCs of Sense Motive checks attempted against them increase by 2.</t>
  </si>
  <si>
    <t>UPGRADE SLOT
Androids have a single armor upgrade slot in their bodies. Regardless of whether androids are wearing physical armor, they can use this slot to install any one armor upgrade that could be installed into light armor.</t>
  </si>
  <si>
    <t>BONUS FEAT
Humans select one extra feat at 1st level.</t>
  </si>
  <si>
    <t>SKILLED
Humans gain an additional skill rank at 1st level and each level thereafter.</t>
  </si>
  <si>
    <t>STR +2</t>
  </si>
  <si>
    <t>WIS +2</t>
  </si>
  <si>
    <t>INT -2</t>
  </si>
  <si>
    <t>Medium</t>
  </si>
  <si>
    <t>Subtype</t>
  </si>
  <si>
    <t>Construct</t>
  </si>
  <si>
    <t>Kasatha</t>
  </si>
  <si>
    <t>DESERT STRIDE
Kasathas can move through nonmagical difficult terrain in deserts, hills, and mountains at their normal speed.</t>
  </si>
  <si>
    <t>FOUR-ARMED
Kasathas have four arms, which allows them to wield and hold up to four hands’ worth of weapons and equipment. While their multiple arms increase the number of items they can have at the ready, it doesn't increase the number of attacks they can make during combat.</t>
  </si>
  <si>
    <t>HISTORIAN
Due to their in-depth historical training and the wide-ranging academic background knowledge they possess, kasathas receive a +2 racial bonus to Culture checks.</t>
  </si>
  <si>
    <t>NATURAL GRACE
Kasathas receive a +2 racial bonus to Acrobatics and Athletics checks.</t>
  </si>
  <si>
    <t xml:space="preserve">Lashuntas </t>
  </si>
  <si>
    <t>Korsha</t>
  </si>
  <si>
    <t>Damaya</t>
  </si>
  <si>
    <t>CHA +2</t>
  </si>
  <si>
    <t>WIS -2</t>
  </si>
  <si>
    <t>CON -2</t>
  </si>
  <si>
    <t>Lashunta</t>
  </si>
  <si>
    <t>LASHUNTA MAGIC
Lashuntas gain the following spell-like abilities:
At will: daze, psychokinetic hand
1/day: detect thoughts
See Spell-like Abilities on page 262. The caster level for these effects is equal to the lashunta's level.</t>
  </si>
  <si>
    <t xml:space="preserve">LIMITED TELEPATHY
Lashuntas can mentally communicate with any creatures within 30 feet with whom they share a language. Conversing telepathically with multiple creatures simultaneously is just as difficult as listening to multiple people speaking. </t>
  </si>
  <si>
    <t>STUDENT
Lashuntas love to learn, and they receive a +2 racial bonus to any two skills of their choice.</t>
  </si>
  <si>
    <t>CON +2</t>
  </si>
  <si>
    <t>CHS -2</t>
  </si>
  <si>
    <t>Shirren</t>
  </si>
  <si>
    <t>BLINDSENSE
Shirrens’ sensitive antennae grant them blindsense (vibration)—the ability to sense vibrations in the air—out to 30 feet. A shirren ignores the Stealth bonuses from any form of visual camouflage, invisibility, and the like when attempting a Perception check opposed by a creature’s Stealth check. Even on a successful Perception check, any foe that can’t be seen still has total concealment (50% miss chance) against a shirren, and the shirren still has the normal miss chance when attacking foes that have concealment. A shirren is still flatfooted against attacks from creatures it can’t see.</t>
  </si>
  <si>
    <t>COMMUNALISM
Shirrens are used to working with others as part of a team. Once per day, as long as an ally is within 10 feet, a shirren can roll a single attack roll or skill check twice and take the higher result.</t>
  </si>
  <si>
    <t>CULTURAL FASCINATION
Shirrens are eager to learn about new cultures and societies. Shirrens receive a +2 racial bonus to Culture and Diplomacy checks.</t>
  </si>
  <si>
    <t>LIMITED TELEPATHY
Shirrens can communicate telepathically with any creatures within 30 feet with whom they share a language. Conversing telepathically with multiple creatures simultaneously is just as difficult as listening to multiple people speak.</t>
  </si>
  <si>
    <t>ARMOR SAVANT
Vesk use armor in a way that complements their uniquely sturdy physiology. When wearing armor, they gain a +1 racial bonus to AC. When they’re wearing heavy armor, their armor check penalty is 1 less severe than normal.</t>
  </si>
  <si>
    <t>FEARLESS
Vesk receive a +2 racial bonus to saving throws against fear effects.</t>
  </si>
  <si>
    <t>NATURAL WEAPONS
Vesk are always considered armed. They can deal 1d3 lethal damage with unarmed strikes and the attack doesn’t count as archaic. Vesk gain a unique weapon specialization with their natural weapons at 3rd level, allowing them to add 1–1/2 × their character level to their damage rolls for their natural weapons (instead of just adding their character level, as usual).</t>
  </si>
  <si>
    <t>LOW-LIGHT VISION
Vesk can see in dim light as if it were normal light. For more details, see page 264.</t>
  </si>
  <si>
    <t>Yoski</t>
  </si>
  <si>
    <t>DEX +2</t>
  </si>
  <si>
    <t>STR -2</t>
  </si>
  <si>
    <t>Small</t>
  </si>
  <si>
    <t>CHEEK POUCHES
Ysoki can store up to 1 cubic foot of items weighing up to 1 bulk in total in their cheek pouches, and they can transfer a single object between hand and cheek as a swift action. A ysoki can disgorge the entire contents of his pouch onto the ground in his square as a move action that does not provoke an attack of opportunity.</t>
  </si>
  <si>
    <t>DARKVISION
Ysoki can see up to 60 feet in the dark. See page 263 for more information.</t>
  </si>
  <si>
    <t>MOXIE
Ysoki are scrappy and nimble even when the odds are against them. A ysoki can stand from prone as a swift action. Additionally, when off-kilter (see page 276), a ysoki does not take the normal penalties to attacks or gain the flat-footed condition. When attempting an Acrobatics check to tumble through the space of an opponent at least one size category larger than himself, a ysoki receive a +5 racial bonus to the check</t>
  </si>
  <si>
    <t>SCROUNGER
Ysoki receive a +2 racial bonus to Engineering, Stealth, and Survival checks.</t>
  </si>
  <si>
    <t>SPEED</t>
  </si>
  <si>
    <t>ANY 1 Ability +2</t>
  </si>
  <si>
    <t>TOTAL HP</t>
  </si>
  <si>
    <t>RACIAL HP</t>
  </si>
  <si>
    <t>CLASS HP</t>
  </si>
  <si>
    <t>ENVOY</t>
  </si>
  <si>
    <t>MECHANIC</t>
  </si>
  <si>
    <t>MYSTIC</t>
  </si>
  <si>
    <t>OPERATIVE</t>
  </si>
  <si>
    <t>SOLARIAN</t>
  </si>
  <si>
    <t>SOLDIER</t>
  </si>
  <si>
    <t>TECHNOMANCER</t>
  </si>
  <si>
    <t>STAMINA PTS (+CON Mod)</t>
  </si>
  <si>
    <t>Skill</t>
  </si>
  <si>
    <t>Ability Modifier</t>
  </si>
  <si>
    <t>Class HP</t>
  </si>
  <si>
    <t>WEAPON PROFICENCY #1</t>
  </si>
  <si>
    <t>WEAPON PROFICENCY #2</t>
  </si>
  <si>
    <t>ARMOR PROFICENCY</t>
  </si>
  <si>
    <t>Basic Melee</t>
  </si>
  <si>
    <t>Grenades</t>
  </si>
  <si>
    <t>Small Arms</t>
  </si>
  <si>
    <t>Light</t>
  </si>
  <si>
    <t>Skill Ranks / Level (+ INT)</t>
  </si>
  <si>
    <t>Sniper WPN</t>
  </si>
  <si>
    <t>Adv Melee</t>
  </si>
  <si>
    <t>ALL WPN</t>
  </si>
  <si>
    <t>Light / Hvy</t>
  </si>
  <si>
    <t>KEY ABILITY</t>
  </si>
  <si>
    <t>Charisma-Based</t>
  </si>
  <si>
    <t>Actor</t>
  </si>
  <si>
    <t>Artist</t>
  </si>
  <si>
    <t>Comedian</t>
  </si>
  <si>
    <t>Con Artist</t>
  </si>
  <si>
    <t>Courtesan</t>
  </si>
  <si>
    <t>Dancer</t>
  </si>
  <si>
    <t>Musician</t>
  </si>
  <si>
    <t>Orator</t>
  </si>
  <si>
    <t>Poet</t>
  </si>
  <si>
    <t>Politician</t>
  </si>
  <si>
    <t>Writer</t>
  </si>
  <si>
    <t>Intelligence-Based</t>
  </si>
  <si>
    <t>Accountant</t>
  </si>
  <si>
    <t>Archaeologist</t>
  </si>
  <si>
    <t>Architect</t>
  </si>
  <si>
    <t>Corporate Professional</t>
  </si>
  <si>
    <t>Electrician</t>
  </si>
  <si>
    <t>Lab Technician</t>
  </si>
  <si>
    <t>Lawyer</t>
  </si>
  <si>
    <t>Mathematician</t>
  </si>
  <si>
    <t>Philosopher</t>
  </si>
  <si>
    <t>Professor</t>
  </si>
  <si>
    <t>Psychologist</t>
  </si>
  <si>
    <t>Vidgamer</t>
  </si>
  <si>
    <t xml:space="preserve">Wisdom-Based </t>
  </si>
  <si>
    <t>Cook</t>
  </si>
  <si>
    <t>Counselor</t>
  </si>
  <si>
    <t>Dockworker</t>
  </si>
  <si>
    <t>Farmer</t>
  </si>
  <si>
    <t>Gambler</t>
  </si>
  <si>
    <t>General Contractor</t>
  </si>
  <si>
    <t>Herbalist</t>
  </si>
  <si>
    <t>Maintenance Worker</t>
  </si>
  <si>
    <t>Manager</t>
  </si>
  <si>
    <t>Merchant</t>
  </si>
  <si>
    <t>Miner</t>
  </si>
  <si>
    <t>Smuggler</t>
  </si>
  <si>
    <t>Professions</t>
  </si>
  <si>
    <t>Attributes</t>
  </si>
  <si>
    <t>Backpack STR Adjustment</t>
  </si>
  <si>
    <t>.</t>
  </si>
  <si>
    <t>ACE PILOT      (+1 DEX)</t>
  </si>
  <si>
    <t>BOUNTY HUNTER     (+1 CON)</t>
  </si>
  <si>
    <t>ICON     (+1 CHA)</t>
  </si>
  <si>
    <t>MERCENARY     (+1 STR)</t>
  </si>
  <si>
    <t>OUTLAW     (+1 DEX)</t>
  </si>
  <si>
    <t>PRIEST     (+1 WIS)</t>
  </si>
  <si>
    <t>SCHOLAR     (+1 INT)</t>
  </si>
  <si>
    <t>SPACEFARER     (+1 CON)</t>
  </si>
  <si>
    <t>XENOSEEKER     (+1 CHA)</t>
  </si>
  <si>
    <t>THEMELESS     (+1 ANY)</t>
  </si>
  <si>
    <t xml:space="preserve"> Walk Speed</t>
  </si>
  <si>
    <t>Hustle Speed</t>
  </si>
  <si>
    <t>Run Speed</t>
  </si>
  <si>
    <t xml:space="preserve"> Encumbered</t>
  </si>
  <si>
    <t>SUPPLY TRACKING</t>
  </si>
  <si>
    <r>
      <t xml:space="preserve">◊ ◊ ◊ ◊ ◊ </t>
    </r>
    <r>
      <rPr>
        <sz val="14"/>
        <color theme="1"/>
        <rFont val="Calibri"/>
        <family val="2"/>
      </rPr>
      <t>‖</t>
    </r>
    <r>
      <rPr>
        <sz val="10"/>
        <color theme="1"/>
        <rFont val="Calibri"/>
        <family val="2"/>
      </rPr>
      <t xml:space="preserve"> ◊ ◊ ◊ ◊ ◊ </t>
    </r>
  </si>
  <si>
    <t>Total Skill PTS</t>
  </si>
  <si>
    <t>Lashunta (Damaya)</t>
  </si>
  <si>
    <t>Armor Proficency</t>
  </si>
  <si>
    <t>Weapon Proficency 1</t>
  </si>
  <si>
    <t>Weapon Proficency 3</t>
  </si>
  <si>
    <t>Weapon Proficency 2</t>
  </si>
  <si>
    <t>---</t>
  </si>
  <si>
    <t>AMR UP SL</t>
  </si>
  <si>
    <t>TK1</t>
  </si>
  <si>
    <t>TK2</t>
  </si>
  <si>
    <t>tk3</t>
  </si>
  <si>
    <t>tk4</t>
  </si>
  <si>
    <t>MASTER PILOT (18TH) Your piloting accomplishments invigorate you, giving you renewed purpose and zeal. Up to twice per day, when you defeat a significant foe in starship combat as a pilot or succeed in a vehicle chase (meaning that you’ve either escaped a pursuer or caught or defeated your opponent), you recover 1 Resolve Point.</t>
  </si>
  <si>
    <t>THEME KNOWLEDGE (1ST) You are obsessed with starships and vehicles, and have committed to memory almost every related tidbit of knowledge you’ve ever come across. Reduce the DC of Culture checks to recall knowledge about starship and vehicle models and parts as well as famous hotshot pilots by 5. Piloting is a class skill for you, though if it is a class skill from the class you take at 1st level, you instead gain a +1 bonus to your Piloting checks. In addition, you gain an ability adjustment of +1 to Dexterity at character creation.</t>
  </si>
  <si>
    <t>LONE WOLF (6TH) You know at least a little bit about handling every role on a starship, and you can sub in for certain tasks in a pinch. Whenever you need to attempt a skill check either during starship combat or to directly repair or otherwise maintain your starship, you can treat half your ranks in Piloting as your ranks in the appropriate skill for the check, if that would be better (since you effectively have ranks in the related skill, you are considered trained in the skill for the purposes of this check)</t>
  </si>
  <si>
    <t>NEED FOR SPEED (12TH) Speeding in a vehicle gives you a heady rush, and you can easily handle operating vehicles at high velocities that might send lesser pilots spinning out of control. Reduce any penalties to Piloting checks you make when on a vehicle by 1. When you take the double maneuver action during a vehicle chase (see page 283), reduce the penalty for each action by 1. Whenever a Piloting check has a penalty for failing by 5 or more, you take that penalty only if you fail by 10 or more.</t>
  </si>
  <si>
    <t>THEME KNOWLEDGE (1ST) Your mind is a cold steel trap when it comes to scraps of information about the creatures you’re tracking down. Choose a specific sentient creature that you can identify by name, alias, or specific identity to be your mark. Reduce the DC of Culture or Profession (bounty hunter) checks to recall knowledge about your mark, as well as to recall knowledge about law-enforcement individuals and practices, by 5. If you choose a mark that is known only by an alias or secret identity, this ability helps you learn facts only about the identity you know about, not any other unknown identities. Once you defeat your mark, as an action that takes 1 minute, you can study dossiers and database information about another individual to be your new mark. You can instead abandon your mark for a new one without defeating it, but if you do so, you take a –2 penalty to all skill checks for 1 week. Survival is a class skill for you, though if it is a class skill from the class you take at 1st level, you instead gain a +1 bonus to Survival checks. In addition, you gain an ability adjustment of +1 to Constitution at character creation.</t>
  </si>
  <si>
    <t>SWIFT HUNTER (6TH) You know just how to ask around about your marks to gain information and insight in a hurry. You can use Diplomacy to gather information about a specific individual in half the normal time, and you reduce the penalty for following tracks using Survival while moving at full speed to 0.</t>
  </si>
  <si>
    <t>RELENTLESS (12TH) You never seem to get tired, even when working longer and harder than everyone else in pursuit of your mark; some of your targets might even refer to you as a tireless ghost or an all-seeing hunter. You can walk or be otherwise active for 12 hours instead of 8 before needing to attempt Constitution checks for a forced march (see page 258), and you can hustle for 2 hours a day during overland travel (see page 258) instead of 1 hour. Reduce the penalty for following tracks using Survival while moving at double speed to –10.</t>
  </si>
  <si>
    <t>MASTER HUNTER (18TH) Your relentless pursuit of your mark steels your determination and can renew your inner reserves of strength. Once per day while in pursuit of your mark, you can review current information about your mark for 10 minutes to regain 1  Resolve Point; this doesn’t count as resting to regain Stamina Points. Additionally, once per day when you defeat your mark, you regain 1 Resolve Point.</t>
  </si>
  <si>
    <t>THEME KNOWLEDGE (1ST) Choose a Profession skill. You are hooked deeply into the culture of your iconic profession. When attempting a Profession or Culture check to recall knowledge about other icons of your profession or details about your profession’s cultural aspects, increase the DC by 5. You gain a +1 bonus to checks with your chosen Profession skill. Culture also  becomes a class skill for you, though if it is a class skill from the class you take at 1st level, you instead gain a +1 bonus to Culture checks. In addition, you gain an ability adjustment of +1 to Charisma at character creation.</t>
  </si>
  <si>
    <t>CELEBRITY (6TH) You are famous enough that pretty much everyone has either heard of you or can quickly find information about you (it’s a DC 10 Culture check to recognize your name and a DC 20 Culture check for someone to recognize you out of context from your appearance alone). Among those who follow your iconic profession, you’ve built up both fans and detractors due to your celebrity. If you’re looking for a generic person like  “a doctor who can treat this disease,” you can almost always find one who’s a fan and whose attitude starts as friendly or helpful to you; this takes 2d4 hours. At the GM’s discretion, fans might give you services (although not goods) for a discount or even for free.</t>
  </si>
  <si>
    <t>MEGACELEBRITY (12TH) Your reputation grows to the point that your name is ubiquitous. The DC of Culture checks to recognize you is reduced to 5 (or 10 to recognize you out of context from your appearance alone) and it takes only 1d4 hours to find a fan who meets a generic description. In addition, fans give you a 10% discount on purchased goods.</t>
  </si>
  <si>
    <t>MASTER ICON (18TH) Up to twice per day, you can interact with the public about your profession (usually during a performance, such as a concert, but sometimes in a press conference afterward if your profession requires no audience) for a total of at least 10 minutes to recover 1 Resolve Point.</t>
  </si>
  <si>
    <t>GRUNT (6TH) You’re used to long marches while carrying heavy equipment and can hoist most machinery with ease. Treat your Strength as 1 higher for the purpose of determining your bulk limit.</t>
  </si>
  <si>
    <t>THEME KNOWLEDGE (1ST) You are knowledgeable about the military, from rival mercenary groups to standard military procedures to planetary armed forces, and you can draw upon this fount of information to aid your adventurous pursuits. Reduce the DC of Culture checks and Profession (mercenary) checks to recall knowledge about hierarchies, practices, personnel, and so on in the military by 5. Athletics is a class skill for you, though if it is a class skill from the class you take at 1st level, you instead gain a +1 bonus to Athletics checks. In addition, you gain an ability adjustment of +1 to Strength at character creation.</t>
  </si>
  <si>
    <t>SQUAD LEADER (12TH) You are extremely skilled at coordinating with your squad, both because of your tactical efficiency and because of the respect that you command. If you are able to attempt the check in question, you automatically succeed at a skill check to aid another (see page 133) when assisting a squad member or other longtime ally (such as a fellow PC).</t>
  </si>
  <si>
    <t>COMMANDER (18TH) You pull determination from your victories with your squad, no matter how bloody. After participating in at least three combats in a day in which you defeat distinct groups of significant foes, you recover 1 Resolve Point. After participating in six such combats in a day, you recover a second Resolve Point.</t>
  </si>
  <si>
    <t>THEME KNOWLEDGE (1ST) You are well connected to shadowy secrets and back-alley deals, and you both know about key players and have handy skills of your own. Reduce the DC of Culture checks to recall knowledge about the criminal underworld by 5. Sleight of Hand is a class skill for you, though if it is a class skill from the class you take at 1st level, you instead gain a +1 bonus to Sleight of Hand checks. In addition, you gain an ability adjustment of +1 to Dexterity at character creation.</t>
  </si>
  <si>
    <t>LEGAL CORRUPTION (6TH) Your underworld contacts have serious pull with the corporations and the authorities and can get you out of just about any legal trouble—as long as you’re willing to pay the right price. Depending on the severity of the crime, this can be anywhere between 500 credits × your character level and 10,000 credits × your character level.</t>
  </si>
  <si>
    <t>BLACK MARKET CONNECTIONS (12TH) You have contacts who can move goods of all manner discreetly and quietly just about anywhere to nearly any destination you can imagine. You can sell goods in any city for their usual price, even if the goods are illegal or too luxurious for the locals to afford. Additionally, for 10% more than the usual price, you can purchase goods to be delivered to a remote drop-off point (possibly near an adventure location) in the same solar system as a familiar city. The delivery always takes at least as long as the journey between the city and the drop-off point—and usually longer.</t>
  </si>
  <si>
    <t>THEME KNOWLEDGE (1ST) Choose a deity or a philosophy whose alignment is within one step (on either the good-evil axis or the law-chaos axis) of your own. Reduce the DC of Culture and Mysticism checks to recall knowledge about religious traditions, religious symbols, and famous religious leaders by 5. Mysticism becomes a class skill for you, though if it’s a class skill from the class you take at 1st level, you instead gain a +1 bonus to Mysticism checks. In addition, you gain an ability adjustment of +1 to Wisdom at character creation.</t>
  </si>
  <si>
    <t>MANTLE OF THE CLERGY (6TH) You have reached a rank of authority in your religion. Typical lay followers of your religion have a starting attitude of helpful toward you and will often provide you with simple assistance on request due to some combination of adoration, respect, or fear (depending on your religion), and even other clergy must give your opinions due consideration in matters of disagreement. You gain a +2 bonus to Diplomacy and Intimidate checks against lay followers and lowerranking clergy.</t>
  </si>
  <si>
    <t>DIVINE BOON (12TH) Your deity grants you mystic power. Choose one 1st level mystic spell with some connection to your deity’s portfolio (subject to the GM’s approval). If you have levels in the mystic class, you gain 1 additional 1st level spell per day and add the chosen spell to your list of mystic spells known. Otherwise, you can use the chosen spell once per day as a spell-like ability.</t>
  </si>
  <si>
    <t>TRUE COMMUNION (18TH) Up to twice per day, after performing a significant action strongly aligned with your faith’s dogma (at the GM’s discretion), you can spend 10 minutes in deep meditation or prayer to regain 1 Resolve Point; this doesn’t count as resting to regain Stamina Points.</t>
  </si>
  <si>
    <t>THEME KNOWLEDGE (1ST) You are an expert in one particular field of study, and your passion for the subject shows. Choose either Life Science or Physical Science and then choose a field of specialization. If you pick Life Science, you can specialize in bioengineering, biology, botany, ecology, genetics, xenobiology, zoology, or another field of biological science. If you pick Physical Science, you can specialize in astronomy, chemistry, climatology, geography, geology, meteorology, oceanography, physics, or another field of physical science. The DC of skill checks to recall knowledge about your specialty is reduced by 5. Your chosen skill is a class  skill for you, though if it is a class skill from the class you take at 1st level, you instead gain a +1 bonus to checks with your chosen skill. In addition, you gain an ability adjustment of +1 to Intelligence at character creation.</t>
  </si>
  <si>
    <t>TIP OF THE TONGUE (6TH) Sometimes, after pausing to collect your thoughts, you realize  that you know the answer to a particularly challenging question. Once per day, you can reroll any skill check (see page 243) to recall knowledge. You must decide to use this ability after rolling but before learning the information from your first roll. You must take the second result, even if it is worse.</t>
  </si>
  <si>
    <t>RESEARCH MAVEN (12TH) You can research much faster than most other people, allowing you to collate information from databases, libraries, and other sources in one-quarter the normal time; with this ability, you can typically take 20 to recall knowledge in 5 rounds.</t>
  </si>
  <si>
    <t>MASTER SCHOLAR (18TH)  To you, learning and absorbing knowledge related to your field of expertise is as refreshing as drinking from a cool spring in the middle of a desert planet. Up to twice per day, when in a situation where information from your specialty field could be useful (at the GM’s discretion), you can spend 10 minutes in deep contemplation and research of your specialty field and recover 1 Resolve Point, in addition to using recall knowledge (see page 133) for the information you seek; this doesn’t count as resting to regain Stamina Points.</t>
  </si>
  <si>
    <t>THEME KNOWLEDGE (1ST)  You are obsessed with distant worlds, and you always mentally catalog everything you learn about new and strange places so you can recall it when you need it most. Additionally, you use your knowledge of biology and topology to inure yourself to  alien hazards. Reduce the DC of Physical Science checks to recall knowledge about strange new worlds or features of space by 5. Physical Science is a class skill for you, though if it is a class skill from the class you take at 1st level, you instead gain a +1 bonus to Physical Science checks. In addition, you gain an ability adjustment of +1 to Constitution at character creation.</t>
  </si>
  <si>
    <t>EAGER DABBLER (6TH) In your journeys, you’ve picked up quite a few tricks about all sorts of things, even if you haven’t formally studied them, and you can often use this logic and intuition to your advantage. You gain a +2 bonus to skill checks if you don’t have any ranks in that skill. This ability does not allow you to attempt checks for trained-only skills (see page 134).</t>
  </si>
  <si>
    <t>JACK OF ALL TRADES (12TH) You can do just about anything if you put your mind to it, and you never let lack of formal instruction stand between you and a task that needs handling. You can use all skills untrained, even if you could not normally do so, and when you roll a natural 20 while attempting a skill check for a skill in which you don’t have ranks, your bonus from eager dabbler increases to +4</t>
  </si>
  <si>
    <t>MASTER EXPLORER (18TH) Scientifically noting the even tiniest details about a new place—including everything from apparent colors and incline grades to barometric, seismic, and other delicate readings—is absolutely invigorating to you. Up to twice per day while  on an unexplored planet (typically one that has had no contact with the Pact Worlds, though it doesn’t need to be one you discovered yourself), you can spend 10 minutes exploring, mapping, and documenting a new geographical feature to recover 1 Resolve Point; this doesn’t count as resting to regain Stamina Points.</t>
  </si>
  <si>
    <t>THEME KNOWLEDGE (1ST) You are trained to seek out, identify, and interact with alien life-forms. Reduce the DC to identify a rare creature using Life Science by 5. Life Science is a class skill for you, though if it is a class skill from the class you take at 1st level, you instead gain a +1 bonus to Life Science checks. In addition, you gain an ability adjustment of +1 to Charisma at character creation.</t>
  </si>
  <si>
    <t>QUICK PIDGIN (6TH) If you don’t share a language with creatures you encounter, you and the creatures can spend 10 minutes attempting to converse (if they are willing), after which you attempt a DC 25 Culture check. If you succeed, you formulate a simple pidgin language that allows basic communication. You can use the pidgin language with those specific creatures only, but you gain a +2 bonus to Culture checks to create a pidgin language with similar creatures that speak the same language.</t>
  </si>
  <si>
    <t>FIRST CONTACT (12TH) The thought of meeting alien life-forms excites you. The more different their appearances and customs are from yours, the better! You either believe they have much to teach you or you want to prove you are better than them. Of course, the only way to accomplish your goal is to leave the Pact Worlds and travel to the Vast, where a virtually endless number of aliens await.  You know how to make a good first impression on new races and assuage their fears of the unknown. When meeting a creature that has never seen your race or any of the races of your traveling companions, if it would normally be unfriendly to unknown races, treat it as indifferent instead. This has no effect if the creature would be hostile, indifferent, friendly, or helpful.</t>
  </si>
  <si>
    <t>BRILLIANT DISCOVERY (18TH) Up to twice per day, when you discover and document a new species of flora or fauna, you recover 1 RP. On an unexplored planet where every species is new, this process usually takes 10 minutes at most (and doesn’t count as rest to regain SP, but even on known planets, you might be able to find a new species in 1d4 hours (or fewer) in a remote biome or one with a high variety of wildlife.</t>
  </si>
  <si>
    <t>General Knowledge (1st) You gain a class skill of your choice when you create a themeless character. Also, you gain an ability adjustment of +1 to any ability score you choose.</t>
  </si>
  <si>
    <t>Certainty (6th) Once per day before you roll a skill check, you can gain a +2 bonus to that skill for that check.</t>
  </si>
  <si>
    <t>Extensive Studies (12th) Choose a skill that is a class skill for you. Once per day, you can reroll one such skill check before learning the results of the roll. You must take the second result, even if it is worse</t>
  </si>
  <si>
    <t>Steely Determination (18th) Increase your pool of Resolve Points by 1.</t>
  </si>
  <si>
    <t>MASTER OUTLAW (18TH) Organizing shady plans is one of your specialties, and doing  so is like a sweet shot of adrenaline. Up to twice per day, after you spend at least 10 minutes to plan a significant heist, caper, or other crime (this doesn’t count as resting to regain Stamina Points) and successfully complete at least one action toward enacting that plan, you regain 1 Resolve Point</t>
  </si>
  <si>
    <t>ST CONTACT (12TH) The thought of meeting alien life-forms excites you. The more different their appearances and customs are from yours, the better! You either believe they have much to teach you or you want to prove you are better than them. Of course, the only way to accomplish your goal is to leave the Pact Worlds and travel to the Vast, where a virtually endless number of aliens await.  You know how to make a good first impression on new races and assuage their fears of the unknown. When meeting a creature that has never seen your race or any of the races of your traveling companions, if it would normally be unfriendly to unknown races, treat it as indifferent instead. This has no effect if the creature would be hostile, indifferent, friendly, or helpful.</t>
  </si>
  <si>
    <t xml:space="preserve">Armor STR Adjustment </t>
  </si>
  <si>
    <t>Dmg Resist Value</t>
  </si>
  <si>
    <t>Level 4</t>
  </si>
  <si>
    <t>Ability Score</t>
  </si>
  <si>
    <t>Att Bonus Multi WPN</t>
  </si>
  <si>
    <t>Att Bonus Single WPN</t>
  </si>
  <si>
    <t>Character Name</t>
  </si>
  <si>
    <t>Speed</t>
  </si>
  <si>
    <t>Description</t>
  </si>
  <si>
    <t>Player</t>
  </si>
  <si>
    <t>Initiative  Total</t>
  </si>
  <si>
    <t>MOVEMENT SPEEDS</t>
  </si>
  <si>
    <t>Base Speed by Size</t>
  </si>
  <si>
    <t>Space</t>
  </si>
  <si>
    <t>Fine</t>
  </si>
  <si>
    <t>Diminutive</t>
  </si>
  <si>
    <t>Tiny</t>
  </si>
  <si>
    <t>Large</t>
  </si>
  <si>
    <t>Huge</t>
  </si>
  <si>
    <t>Gargantuan</t>
  </si>
  <si>
    <t>Colossal</t>
  </si>
  <si>
    <t>Natural Reach (Tall)</t>
  </si>
  <si>
    <t>Natural Reach (Long)</t>
  </si>
  <si>
    <t>Weight</t>
  </si>
  <si>
    <t>2-16 Ton</t>
  </si>
  <si>
    <t>16-125 Ton</t>
  </si>
  <si>
    <t>&gt;125 Ton</t>
  </si>
  <si>
    <t>&gt;1/8 lbs</t>
  </si>
  <si>
    <t>1/8 -1 lbs</t>
  </si>
  <si>
    <t>1-8 lbs</t>
  </si>
  <si>
    <t>8-60 lbs</t>
  </si>
  <si>
    <t>60-500 lbs</t>
  </si>
  <si>
    <t>500 lbs- 2 Ton</t>
  </si>
  <si>
    <t>Size Cat</t>
  </si>
  <si>
    <t>Height</t>
  </si>
  <si>
    <t>&gt; 6 in</t>
  </si>
  <si>
    <t>6 in -1 ft</t>
  </si>
  <si>
    <t>1 - 2 ft</t>
  </si>
  <si>
    <t>2 - 4 ft</t>
  </si>
  <si>
    <t>4 - 8 ft</t>
  </si>
  <si>
    <t>8 - 16 ft</t>
  </si>
  <si>
    <t>16 - 32 ft</t>
  </si>
  <si>
    <t>32 - 64 ft</t>
  </si>
  <si>
    <t>&gt; 64 ft</t>
  </si>
  <si>
    <r>
      <t>Space (ft</t>
    </r>
    <r>
      <rPr>
        <sz val="10"/>
        <color theme="1"/>
        <rFont val="Calibri"/>
        <family val="2"/>
      </rPr>
      <t>³</t>
    </r>
    <r>
      <rPr>
        <sz val="10"/>
        <color theme="1"/>
        <rFont val="Calibri"/>
        <family val="2"/>
        <scheme val="minor"/>
      </rPr>
      <t>)</t>
    </r>
  </si>
  <si>
    <t>Reach (Tall)</t>
  </si>
  <si>
    <t>Reach (Long</t>
  </si>
  <si>
    <t xml:space="preserve">◊ ◊ ◊ ◊ ◊ ‖ ◊ ◊ ◊ ◊ ◊ </t>
  </si>
  <si>
    <t>Created by RiJes</t>
  </si>
  <si>
    <t>Contact: Rijeswow@yahoo.com</t>
  </si>
  <si>
    <t>Dwarf</t>
  </si>
  <si>
    <t>Elf</t>
  </si>
  <si>
    <t>Gnome</t>
  </si>
  <si>
    <t>Gnome (Feychild)</t>
  </si>
  <si>
    <t>Gnome (Bleaching)</t>
  </si>
  <si>
    <t>Half Elf</t>
  </si>
  <si>
    <t>Half Orc</t>
  </si>
  <si>
    <t>Halfling</t>
  </si>
  <si>
    <t>Umvee</t>
  </si>
  <si>
    <t>Abiarazi</t>
  </si>
  <si>
    <t>Manu</t>
  </si>
  <si>
    <t>Pasimachi</t>
  </si>
  <si>
    <t>Transgenic</t>
  </si>
  <si>
    <t>Aasimar</t>
  </si>
  <si>
    <t>Catfolk</t>
  </si>
  <si>
    <t>Grippli</t>
  </si>
  <si>
    <t>Kitsune</t>
  </si>
  <si>
    <t>CHA-2</t>
  </si>
  <si>
    <t>Darkvision: Dwarves can see up to 60 feet in the dark.</t>
  </si>
  <si>
    <t>Slow but Steady: Dwarves have a land speed of 20 feet, which is never modified when they are encumbered or wearing heavy armor. They also gain a +2 racial bonus to saving throws against poisons, spells, and spell-like abilities, and when standing on the ground they gain a +4 racial bonus to their KAC against bull rush and trip combat maneuvers.</t>
  </si>
  <si>
    <t>Stonecunning: Dwarves gain a +2 bonus to Perception checks to notice unusual stonework, such as traps and hidden doors located in stone walls or floors. They receive a check to notice such features whenever they pass within 10 feet of them, whether or not they are actively looking.</t>
  </si>
  <si>
    <t>Traditional Enemies: Dwarves still train to fight their ancient enemies. A dwarf gains a +1 racial bonus to attack rolls against a creature with the goblinoid or orc subtype and a +4 racial bonus to AC against an attack from a creature with the giant subtype.</t>
  </si>
  <si>
    <t>Weapon Familiarity: Dwarves are proficient with basic and advanced melee weapons and gain specialization with those weapons at 3rd level</t>
  </si>
  <si>
    <t>CON-2</t>
  </si>
  <si>
    <t>Elven Immunities: Elves are immune to magic sleep effects and receive a +2 racial bonus to saving throws against enchantment Spells and effects</t>
  </si>
  <si>
    <t>Elven Magic: Elves receive a +2 racial bonus to caster level checks to overcome Spell resistance. In addition, elves receive a +2 racial bonus to Mysticism skill checks</t>
  </si>
  <si>
    <t>Keen Senses: Elves receive a +2 racial bonus to Perception skill checks.</t>
  </si>
  <si>
    <t>Low-Light Vision: Elves can see in dim light as if it were normal light. See Vision and Light.</t>
  </si>
  <si>
    <t xml:space="preserve">Gnome </t>
  </si>
  <si>
    <t>See Below</t>
  </si>
  <si>
    <t>Feychild</t>
  </si>
  <si>
    <t>Bleaching</t>
  </si>
  <si>
    <t>Curious: Gnomes receive a +2 racial bonus to Culture checks.</t>
  </si>
  <si>
    <t>Dimorphic: A feychild gnome gains +2 Charisma, while a bleachling receives +2 Intelligence</t>
  </si>
  <si>
    <t>Eternal Hope: Gnomes receive a +2 racial bonus to saving throws against fear and despair effects. Once per day, after rolling a 1 on a d20, the gnome can reroll and use the second result</t>
  </si>
  <si>
    <t>Gnome Magic: Gnomes gain the following spell-like abilities: 1/day—dancing lights, ghost sound, and token spell. The caster level for these effects is equal to the gnome’s character level. In addition, gnomes get a +2 racial saving throw bonus against illusion spells and effects.</t>
  </si>
  <si>
    <t xml:space="preserve">Low-Light Vision: Gnomes can see in dim light as if it were normal light. See Vision and Light.
</t>
  </si>
  <si>
    <t>Elf /Human</t>
  </si>
  <si>
    <t>Adaptability: Half-elves receive Skill Focus as a bonus feat at 1st level.</t>
  </si>
  <si>
    <t>Elven Blood: Half-elves are immune to magic sleep effects and receive a +2 racial bonus to saving throws against enchantment Spells and effects.</t>
  </si>
  <si>
    <t>Keen Senses: Half-elves receive a +2 racial bonus to Perception skill checks.</t>
  </si>
  <si>
    <t>Low-Light Vision: Half-elves can see dim light as if it were normal light. See Vision and Light.</t>
  </si>
  <si>
    <t>Orc /Human</t>
  </si>
  <si>
    <t>Darkvision: Half-orcs can see up to 60 feet in the dark.</t>
  </si>
  <si>
    <t>Intimidating: Half-orcs receive a +2 racial bonus to Intimidate skill checks.</t>
  </si>
  <si>
    <t>Orc Ferocity: Once per day, a half-orc brought to 0 Hit Points but not killed can fight on for 1 more round. The half-orc drops to 0 HP and is dying (following the normal rules for death and dying) but can continue to act normally until the end of his next turn, when he becomes unconscious as normal. If he takes additional damage before this, he ceases to be able to act and falls unconscious.</t>
  </si>
  <si>
    <t>Self-Sufficient: Half-orcs receive a +2 racial bonus to Survival skill checks.</t>
  </si>
  <si>
    <t>Halfling Luck: Halflings receive a +1 racial bonus to all saving throws. This bonus increases to +3 against fear effects.</t>
  </si>
  <si>
    <t>Sneaky: Halflings receive a +2 racial bonus to Stealth checks. In addition, halflings reduce the penalty for using Stealth while moving by 5, and reduce the Stealth check penalty for sniping by 10.</t>
  </si>
  <si>
    <t>Sure-Footed: Halflings receive a +2 racial bonus to Acrobatics and Athletics skill checks.</t>
  </si>
  <si>
    <t>Kemonomimi</t>
  </si>
  <si>
    <t xml:space="preserve">Cybernetic Rejection
A Umvee’s natural biology rejects any and all cybernetics attempting to be fused with their body. Umvee suffer untreatable internal bleeding at the locations of connections with cybernetics until they are removed. However, their bodies do accept personal upgrades such as mystical crystals, nanite enhancements, and symbiote.
</t>
  </si>
  <si>
    <t xml:space="preserve">Genetic Birth
Umvee are born with one of the following genetic birthrights:
•Alpha: Bulkier and stronger, alphas start with a +1 racial bonus to damage when using a melee attack against KAC. Starting at 1st level, an alpha gains 1 Stamina per level.  
•Beta: More social than the others, betas gain the Skill Focus feat for one of the following: Bluff, Diplomacy, or Sense Motive.
•Omega: Omegas hold the role of spiritual advisors and gain +2 racial bonus to Mysticism checks and receive a +2 on caster level checks.
•Zeta: Zetas are the hardiest of the birthright. Zetas receive a +2 racial bonus on saving throws against the following afflictions (curses, diseases, drugs, and poisons).   
</t>
  </si>
  <si>
    <t xml:space="preserve">Hunters
The Umvee are historically a culture and tradition of natural predators. They receive a +2 racial bonus to Survival skill checks.
</t>
  </si>
  <si>
    <t xml:space="preserve">Limited Telepathy
Umvee can communicate telepathically with any creatures within 30 feet with whom they share a language. Conversing telepathically with multiple creatures simultaneously is just as difficult as listening to multiple people speak.
</t>
  </si>
  <si>
    <t>Ooze</t>
  </si>
  <si>
    <t xml:space="preserve">Size and Type
Abiarazi are oozes with the shapechanger subtype and are Medium size. They eat and breathe, but do not sleep unless they want to gain some beneficial effect from this activity, such as gaining spells. Abiarazi are neither mindless, nor blind, and so they have no special immunity to gaze attacks, visual effects, illusions, or other attack forms that rely upon sight. Abiarazi are immune to sleep effects.
</t>
  </si>
  <si>
    <t xml:space="preserve">Oozeform
As a standard action, abiarazi can become flexible enough to move through areas at least half their size with no penalty for squeezing. Abiarazi can move through a space at least one-quarter of their size using the standard penalties for squeezing. Abiarazi may use this ability a number of rounds per day equal to their total character level.
</t>
  </si>
  <si>
    <t xml:space="preserve">Plasmic Lash
Abiarazi have a long, sticky tentacle that can be used to attack. In humanoid form, this tentacle typically manifests itself as a tongue-like appendage. It is treated as a secondary melee attack and is sticky along its entire surface. A creature hit by this attack cannot move more than 10 feet away from the abiarazi and takes a -2 penalty to EAC and KAC if the lash is attached (this penalty does not stack if multiple lashes are attached). The lash can be removed by the target or an adjacent ally by making an opposed Strength check against the abiarazi as a standard action or by dealing 2 points of damage to the lash (EAC 11, KAC 11, damage does not reduce the abiarazi’s Hit Points). An abiarazi cannot move more than 10 feet away from a creature stuck to its lash, but it can release its lash from the target as a free action, and the abiarazi may pull any creature attached to its lash 5 feet toward it as a swift action if it succeeds in an opposed Strength check. An abiarazi can only have one creature attached to its lash at a time.
</t>
  </si>
  <si>
    <t xml:space="preserve">Psychic Obscurity
Once per day as a standard action, an abiarazi can appear blurry and distorted, granting her concealment against all creatures for up to 1 minute per character level.
</t>
  </si>
  <si>
    <t xml:space="preserve">Shapechanger
The abiarazi can use this ability as a standard action to assume the form of any Small or Medium creature of the humanoid type. If the form it assumes has any of the following abilities, it gains the listed ability: darkvision 60 feet, low-light vision, scent, and swim 30 feet. If used as part of a disguise, this ability grants a +10 circumstance bonus to the Disguise check. While in their natural forms, abiarazi are unable to wear armor or clothing.
</t>
  </si>
  <si>
    <t xml:space="preserve">Voracious Appetite
Abiarazi are almost constantly hungry and require twice as much food as a normal humanoid. If an abiarazi does not eat at least once every four hours, it gains the fatigued condition.
</t>
  </si>
  <si>
    <t xml:space="preserve">Craft Magitech
Manu gain a +1 racial bonus to Mysticism checks and Engineering checks to craft tech items, and they always treat these skills as class skills. They also gain a +1 bonus to all Craft checks to create magical items.
</t>
  </si>
  <si>
    <t xml:space="preserve">Darkvision
Manu can see up to 60 feet in the dark.
</t>
  </si>
  <si>
    <t xml:space="preserve">Magesense
Manu can use detect magic as a constant spell-like ability. The caster level of this spell-like ability is equal to the manu’s character level.
</t>
  </si>
  <si>
    <t xml:space="preserve">Master Tinker
Manu gain a +1 bonus to Computers checks to disable a computer system and Engineering checks to disable devices. They are also proficient with any weapon they have personally crafted.
</t>
  </si>
  <si>
    <t xml:space="preserve">Snap Innovation
Once per day, a manu can treat their character level as if it were 4 higher for the purposes of using any level-based class feature (such as a mechanic’s energy shield trick or an operative’s field treatment exploit). This trait does not give manu early access to level-based powers; it only affects powers they could already use without this trait. Regardless of the ability that is boosted, the effect will only last for one round.
</t>
  </si>
  <si>
    <t>STR +4</t>
  </si>
  <si>
    <t>DEX -2</t>
  </si>
  <si>
    <t>Pasimachus</t>
  </si>
  <si>
    <t xml:space="preserve">Slow and Steady
Pasimachi have a base speed of 20 feet, but their speed is never modified by armor or encumbrance.
</t>
  </si>
  <si>
    <t xml:space="preserve">Darkvision
Pasimachi can see in the dark up to 60 feet.
</t>
  </si>
  <si>
    <t>Climb
Pasimachi have a climb speed of 20 feet, and gain a +8 racial bonus to Athletics checks to climb thanks to that climb speed.</t>
  </si>
  <si>
    <t>Expert Climber
Pasimachi can cling to cave walls and even ceilings if the surface has hand and footholds. In effect, Pasimachi are treated as being constantly under the effects of a non-magical spider climb spell, save that Pasimachi cannot cling to smooth surfaces. This trait doubles the normal +8 racial bonus to Athletics checks to climb normally granted to creatures with a climb speed (to a total +16 bonus).</t>
  </si>
  <si>
    <t>Hardened Carapace
Pasimachi gain a +2 bonus to their EAC and KAC.</t>
  </si>
  <si>
    <t>Shell Slam
Pasimachi gain a slam attack as a primary natural attack that deals 1d4 points of damage.</t>
  </si>
  <si>
    <t>Stability
Pasimachi receive a +4 racial bonus to their KAC when resisting bull rush or trip attempts while standing on the ground.</t>
  </si>
  <si>
    <t>Darkvision
Transgenics can see up to 60 feet in the dark.</t>
  </si>
  <si>
    <t>Racial Skills
Transgenics gain a +2 racial bonus to Acrobatics and Survival</t>
  </si>
  <si>
    <t>Void Survival
Transgenics can survive in the void of space longer than normal humanoids. Their body adapts to allow them to survive by slowing down their breathing for 10 minutes per point of Constitution modifier (minimum of 1 minute) beyond the normal rules for survival in the void.</t>
  </si>
  <si>
    <t>Individual Telepathy
Transgenics may mentally communicate with a single creature within 50 ft., but otherwise this ability is identical to the telepathy ability. They may use this ability for a total of one round per day per character level. These rounds do not need to be consecutive.</t>
  </si>
  <si>
    <t>Outsider</t>
  </si>
  <si>
    <t>Celestial Resistances
Aasimars gain acid resistance 5, cold resistance 5, and electricity resistance 5. In addition, aasimars gain spell resistance 6 + their character level against spells with the evil descriptor.</t>
  </si>
  <si>
    <t>Exalted Presence
Aasimars gain a +2 racial bonus on Diplomacy and Intimidate checks.</t>
  </si>
  <si>
    <t>Exalted Lineage
Aasimars have darkvision, allowing them to see with no light source at all to a range of 60 feet in black and white only. Additionally, they gain a +2 racial bonus on Perception checks.</t>
  </si>
  <si>
    <t>Light of the Heavens (Sp)
Aasimars can manifest a halo of light as a standard action, which functions like a portable light with an item level equal to or less than the aasimar’s level. An aasimar chooses what model of portal light that the halo functions as each time the halo is manifested. Additionally, aasimars gain the following spell-like ability: 1/ day—daylight. The caster level for these effects is equal to the aasimar’s level.</t>
  </si>
  <si>
    <t>Cat’s Luck (Ex)
Catfolk gain a +2 racial bonus on Reflex saves. In addition, catfolk can choose to roll their saving throw twice when making a Reflex save and use the better result. Catfolk can use this ability once per day. They must decide to use this ability before the saving throw is tried.</t>
  </si>
  <si>
    <t>Low-Light Vision
Catfolk can see in dim light as if it were normal light. For more details, see low-light vision.</t>
  </si>
  <si>
    <t>Natural Hunter
Catfolk gain a +2 racial bonus on Perception, Stealth, and Survival checks.</t>
  </si>
  <si>
    <t>Sprinter
Catfolk gain a 10-foot racial bonus to their base walking and running speed when using the charge, run, or withdraw actions.</t>
  </si>
  <si>
    <t>Size and Type
Gripplis are humanoids with the grippli subtype and are Small. They have a base speed of 20 feet and a climb speed of 20 feet, which allows them to climb without needing to make Athletics checks checks and grants them a +8 bonus on all Athletics checks to climb. See the climbing section in Chapter 8 of the Starfinder Core Rulebook.</t>
  </si>
  <si>
    <t>Camouflage
Gripplis gain a +2 racial bonus on Stealth checks made in natural terrains.</t>
  </si>
  <si>
    <t>Darkvision
Gripplis have darkvision, allowing them to see with no light source at all to a range of 60 feet in black and white only.</t>
  </si>
  <si>
    <t>Powerful Leap
Gripplis gain a +4 racial bonus on Athletics checks made to jump, and are always considered to have a running start when making Athletics checks to jump.</t>
  </si>
  <si>
    <t xml:space="preserve">Toxic Skin
Gripplis secrete a deadly contact poison, and as a swift action they can sweat one dose of this poison from their skin. (Any armor or spacesuit custom fit for a grippli is designed to allow this to pass to the outer layer of the armor.) The next creature that makes a melee attacks a grippli after it uses this ability is affected by the poison. The poison loses its potency after 1 hour, and gripplis are immune to their own poison. In addition, gripplies can smear this poison onto a melee weapon as a standard action, changing the poison from a contact poison to an injury poison applied to the chosen melee weapon. Gripplis can use this ability once per day.
Grippli Poison: Contact or injury—save Fort DC 10 + 1/2 the grippli’s level plus its Constitution modifier; track Dexterity; frequency 1/round for 6 rounds; cure 1 save.
</t>
  </si>
  <si>
    <t xml:space="preserve">Agile
Kitsune gain a +2 racial bonus on Acrobatics and Athletics checks.
</t>
  </si>
  <si>
    <t>Change Shape (Ex)
Each kitsune can assume the appearance of a specific single human form of the same age and sex. The kitsune always takes this specific form when using this ability. A kitsune in human form gains a +10 racial bonus on Disguise checks made to appear human. Changing shape is a standard action. A kitsune in human form remains in human form even if knocked unconscious or killed, until it chooses to change form.</t>
  </si>
  <si>
    <t>Kitsune Magic
Kitsune with a Charisma score of 11 or higher gain the following spell-like ability: At will—dancing lights. The caster level for this effect is equal to the kitsune’s level. In addition, kitsune can gain the Magical Tail feat as a replacement class feature at 2nd, 4th, 6th, 12th, or 18th level, as if the bonus feat were granted by an archetype. Kitsune cannot replace a replacement class feature gained from an actual archetype with the Magical Tail feat.</t>
  </si>
  <si>
    <t>Low-Light Vision
Kitsune can see in dim light as if it were normal light. For more details, see the lowlight vision section in Chapter 8 in the Starfinder Core Rulebook.</t>
  </si>
  <si>
    <t>Natural Weapons
Kitsune are always considered armed while in their true form. They can deal 1d3 lethal damage with unarmed strikes and the attack doesn’t count as archaic. Kitsune gain a unique weapon specialization with their natural weapons at 3rd level, allowing them to add 1-1/2 x their character level to damage rolls with their natural weapons (instead of adding their level, as usual). Kitsune lose this ability while in human form.</t>
  </si>
  <si>
    <t>Compulsive
Abiarazi find simple, repetitive behaviors fascinating, almost to the point of obsession.
This may manifest itself in varied ways; overeating, gambling, repeatedly washing after minimal contact with other species, etc. Thus, abiarazi suffer a -2 penalty to Will saves to resist compulsions.</t>
  </si>
  <si>
    <t>SIZE</t>
  </si>
  <si>
    <t>CONSTRUCTED For effects targeting creatures by type, androids count as both humanoids and constructs (whichever effect is worse). They receive a +2 racial bonus to saving throws against disease, mind-affecting effects, poison, and sleep, unless those effects specifically target constructs. In addition, androids do not breathe or suffer the normal environmental effects of being in a vacuum.</t>
  </si>
  <si>
    <t>EXCEPTIONAL VISION Androids have low-light vision and darkvision. As a result, they can see in dim light as if it were normal light, and they can see with no light source at all to a range of 60 feet in black and white only. See low-light vision and darkvision on pages 264 and 263.</t>
  </si>
  <si>
    <t>FLAT AFFECT Androids find emotions confusing and keep them bottled up. They take a –2 penalty to Sense Motive checks, but the DCs of Sense Motive checks attempted against them increase by 2.</t>
  </si>
  <si>
    <t>UPGRADE SLOT Androids have a single armor upgrade slot in their bodies. Regardless of whether androids are wearing physical armor, they can use this slot to install any one armor upgrade that could be installed into light armor.</t>
  </si>
  <si>
    <t>BONUS FEAT Humans select one extra feat at 1st level.</t>
  </si>
  <si>
    <t>SKILLED Humans gain an additional skill rank at 1st level and each level thereafter.</t>
  </si>
  <si>
    <t>DESERT STRIDE Kasathas can move through nonmagical difficult terrain in deserts, hills, and mountains at their normal speed.</t>
  </si>
  <si>
    <t>FOUR-ARMED Kasathas have four arms, which allows them to wield and hold up to four hands’ worth of weapons and equipment. While their multiple arms increase the number of items they can have at the ready, it doesn't increase the number of attacks they can make during combat.</t>
  </si>
  <si>
    <t>HISTORIAN Due to their in-depth historical training and the wide-ranging academic background knowledge they possess, kasathas receive a +2 racial bonus to Culture checks.</t>
  </si>
  <si>
    <t>NATURAL GRACE Kasathas receive a +2 racial bonus to Acrobatics and Athletics checks.</t>
  </si>
  <si>
    <t>LASHUNTA MAGIC Lashuntas gain the following spell-like abilities: At will: daze, psychokinetic hand 1/day: detect thoughts See Spell-like Abilities on page 262. The caster level for these effects is equal to the lashunta's level.</t>
  </si>
  <si>
    <t xml:space="preserve">LIMITED TELEPATHY Lashuntas can mentally communicate with any creatures within 30 feet with whom they share a language. Conversing telepathically with multiple creatures simultaneously is just as difficult as listening to multiple people speaking. </t>
  </si>
  <si>
    <t>STUDENT Lashuntas love to learn, and they receive a +2 racial bonus to any two skills of their choice.</t>
  </si>
  <si>
    <t>BLINDSENSE Shirrens’ sensitive antennae grant them blindsense (vibration)—the ability to sense vibrations in the air—out to 30 feet. A shirren ignores the Stealth bonuses from any form of visual camouflage, invisibility, and the like when attempting a Perception check opposed by a creature’s Stealth check. Even on a successful Perception check, any foe that can’t be seen still has total concealment (50% miss chance) against a shirren, and the shirren still has the normal miss chance when attacking foes that have concealment. A shirren is still flatfooted against attacks from creatures it can’t see.</t>
  </si>
  <si>
    <t>COMMUNALISM Shirrens are used to working with others as part of a team. Once per day, as long as an ally is within 10 feet, a shirren can roll a single attack roll or skill check twice and take the higher result.</t>
  </si>
  <si>
    <t>CULTURAL FASCINATION Shirrens are eager to learn about new cultures and societies. Shirrens receive a +2 racial bonus to Culture and Diplomacy checks.</t>
  </si>
  <si>
    <t>LIMITED TELEPATHY Shirrens can communicate telepathically with any creatures within 30 feet with whom they share a language. Conversing telepathically with multiple creatures simultaneously is just as difficult as listening to multiple people speak.</t>
  </si>
  <si>
    <t>ARMOR SAVANT Vesk use armor in a way that complements their uniquely sturdy physiology. When wearing armor, they gain a +1 racial bonus to AC. When they’re wearing heavy armor, their armor check penalty is 1 less severe than normal.</t>
  </si>
  <si>
    <t>FEARLESS Vesk receive a +2 racial bonus to saving throws against fear effects.</t>
  </si>
  <si>
    <t>LOW-LIGHT VISION Vesk can see in dim light as if it were normal light. For more details, see page 264.</t>
  </si>
  <si>
    <t>NATURAL WEAPONS Vesk are always considered armed. They can deal 1d3 lethal damage with unarmed strikes and the attack doesn’t count as archaic. Vesk gain a unique weapon specialization with their natural weapons at 3rd level, allowing them to add 1–1/2 × their character level to their damage rolls for their natural weapons (instead of just adding their character level, as usual).</t>
  </si>
  <si>
    <t>CHEEK POUCHES Ysoki can store up to 1 cubic foot of items weighing up to 1 bulk in total in their cheek pouches, and they can transfer a single object between hand and cheek as a swift action. A ysoki can disgorge the entire contents of his pouch onto the ground in his square as a move action that does not provoke an attack of opportunity.</t>
  </si>
  <si>
    <t>DARKVISION Ysoki can see up to 60 feet in the dark. See page 263 for more information.</t>
  </si>
  <si>
    <t>MOXIE Ysoki are scrappy and nimble even when the odds are against them. A ysoki can stand from prone as a swift action. Additionally, when off-kilter (see page 276), a ysoki does not take the normal penalties to attacks or gain the flat-footed condition. When attempting an Acrobatics check to tumble through the space of an opponent at least one size category larger than himself, a ysoki receive a +5 racial bonus to the check</t>
  </si>
  <si>
    <t>SCROUNGER Ysoki receive a +2 racial bonus to Engineering, Stealth, and Survival checks.</t>
  </si>
  <si>
    <t xml:space="preserve">Darkvision: Dwarves can see up to 60 feet in the dark. </t>
  </si>
  <si>
    <t>Low-Light Vision: Gnomes can see in dim light as if it were normal light. See Vision and Light.</t>
  </si>
  <si>
    <t>Cybernetic Rejection A Umvee’s natural biology rejects any and all cybernetics attempting to be fused with their body. Umvee suffer untreatable internal bleeding at the locations of connections with cybernetics until they are removed. However, their bodies do accept personal upgrades such as mystical crystals, nanite enhancements, and symbiote.</t>
  </si>
  <si>
    <t>Genetic Birth Umvee are born with one of the following genetic birthrights: •Alpha: Bulkier and stronger, alphas start with a +1 racial bonus to damage when using a melee attack against KAC. Starting at 1st level, an alpha gains 1 Stamina per level. •Beta: More social than the others, betas gain the Skill Focus feat for one of the following: Bluff, Diplomacy, or Sense Motive.•Omega: Omegas hold the role of spiritual advisors and gain +2 racial bonus to Mysticism checks and receive a +2 on caster level checks.•Zeta: Zetas are the hardiest of the birthright. Zetas receive a +2 racial bonus on saving throws against the following afflictions (curses, diseases, drugs, and poisons).</t>
  </si>
  <si>
    <t>Hunters The Umvee are historically a culture and tradition of natural predators. They receive a +2 racial bonus to Survival skill checks.</t>
  </si>
  <si>
    <t>Limited Telepathy Umvee can communicate telepathically with any creatures within 30 feet with whom they share a language. Conversing telepathically with multiple creatures simultaneously is just as difficult as listening to multiple people speak.</t>
  </si>
  <si>
    <t>Size and Type Abiarazi are oozes with the shapechanger subtype and are Medium size. They eat and breathe, but do not sleep unless they want to gain some beneficial effect from this activity, such as gaining spells. Abiarazi are neither mindless, nor blind, and so they have no special immunity to gaze attacks, visual effects, illusions, or other attack forms that rely upon sight. Abiarazi are immune to sleep effects.</t>
  </si>
  <si>
    <t>Compulsive Abiarazi find simple, repetitive behaviors fascinating, almost to the point of obsession. This may manifest itself in varied ways; overeating, gambling, repeatedly washing after minimal contact with other species, etc. Thus, abiarazi suffer a -2 penalty to Will saves to resist compulsions.</t>
  </si>
  <si>
    <t>Oozeform As a standard action, abiarazi can become flexible enough to move through areas at least half their size with no penalty for squeezing. Abiarazi can move through a space at least one-quarter of their size using the standard penalties for squeezing. Abiarazi may use this ability a number of rounds per day equal to their total character level.</t>
  </si>
  <si>
    <t>Plasmic Lash Abiarazi have a long, sticky tentacle that can be used to attack. In humanoid form, this tentacle typically manifests itself as a tongue-like appendage. It is treated as a secondary melee attack and is sticky along its entire surface. A creature hit by this attack cannot move more than 10 feet away from the abiarazi and takes a -2 penalty to EAC and KAC if the lash is attached (this penalty does not stack if multiple lashes are attached). The lash can be removed by the target or an adjacent ally by making an opposed Strength check against the abiarazi as a standard action or by dealing 2 points of damage to the lash (EAC 11, KAC 11, damage does not reduce the abiarazi’s Hit Points). An abiarazi cannot move more than 10 feet away from a creature stuck to its lash, but it can release its lash from the target as a free action, and the abiarazi may pull any creature attached to its lash 5 feet toward it as a swift action if it succeeds in an opposed Strength check. An abiarazi can only have one creature attached to its lash at a time.</t>
  </si>
  <si>
    <t>Psychic Obscurity Once per day as a standard action, an abiarazi can appear blurry and distorted, granting her concealment against all creatures for up to 1 minute per character level.</t>
  </si>
  <si>
    <t>Shapechanger The abiarazi can use this ability as a standard action to assume the form of any Small or Medium creature of the humanoid type. If the form it assumes has any of the following abilities, it gains the listed ability: darkvision 60 feet, low-light vision, scent, and swim 30 feet. If used as part of a disguise, this ability grants a +10 circumstance bonus to the Disguise check. While in their natural forms, abiarazi are unable to wear armor or clothing.</t>
  </si>
  <si>
    <t>Voracious Appetite Abiarazi are almost constantly hungry and require twice as much food as a normal humanoid. If an abiarazi does not eat at least once every four hours, it gains the fatigued condition.</t>
  </si>
  <si>
    <t>Craft Magitech Manu gain a +1 racial bonus to Mysticism checks and Engineering checks to craft tech items, and they always treat these skills as class skills. They also gain a +1 bonus to all Craft checks to create magical items.</t>
  </si>
  <si>
    <t>Darkvision Manu can see up to 60 feet in the dark.</t>
  </si>
  <si>
    <t>Magesense Manu can use detect magic as a constant spell-like ability. The caster level of this spell-like ability is equal to the manu’s character level.</t>
  </si>
  <si>
    <t>Master Tinker Manu gain a +1 bonus to Computers checks to disable a computer system and Engineering checks to disable devices. They are also proficient with any weapon they have personally crafted.</t>
  </si>
  <si>
    <t>Snap Innovation Once per day, a manu can treat their character level as if it were 4 higher for the purposes of using any level-based class feature (such as a mechanic’s energy shield trick or an operative’s field treatment exploit). This trait does not give manu early access to level-based powers; it only affects powers they could already use without this trait. Regardless of the ability that is boosted, the effect will only last for one round.</t>
  </si>
  <si>
    <t xml:space="preserve">Slow and Steady Pasimachi have a base speed of 20 feet, but their speed is never modified by armor or encumbrance. </t>
  </si>
  <si>
    <t>Darkvision Pasimachi can see in the dark up to 60 feet.</t>
  </si>
  <si>
    <t>Climb Pasimachi have a climb speed of 20 feet, and gain a +8 racial bonus to Athletics checks to climb thanks to that climb speed.</t>
  </si>
  <si>
    <t>Expert Climber Pasimachi can cling to cave walls and even ceilings if the surface has hand and footholds. In effect, Pasimachi are treated as being constantly under the effects of a non-magical spider climb spell, save that Pasimachi cannot cling to smooth surfaces. This trait doubles the normal +8 racial bonus to Athletics checks to climb normally granted to creatures with a climb speed (to a total +16 bonus).</t>
  </si>
  <si>
    <t>Hardened Carapace Pasimachi gain a +2 bonus to their EAC and KAC.</t>
  </si>
  <si>
    <t>Shell Slam Pasimachi gain a slam attack as a primary natural attack that deals 1d4 points of damage.</t>
  </si>
  <si>
    <t>Stability Pasimachi receive a +4 racial bonus to their KAC when resisting bull rush or trip attempts while standing on the ground.</t>
  </si>
  <si>
    <t>Darkvision Transgenics can see up to 60 feet in the dark.</t>
  </si>
  <si>
    <t>Racial Skills Transgenics gain a +2 racial bonus to Acrobatics and Survival</t>
  </si>
  <si>
    <t>Void Survival Transgenics can survive in the void of space longer than normal humanoids. Their body adapts to allow them to survive by slowing down their breathing for 10 minutes per point of Constitution modifier (minimum of 1 minute) beyond the normal rules for survival in the void.</t>
  </si>
  <si>
    <t>Individual Telepathy Transgenics may mentally communicate with a single creature within 50 ft., but otherwise this ability is identical to the telepathy ability. They may use this ability for a total of one round per day per character level. These rounds do not need to be consecutive.</t>
  </si>
  <si>
    <t>Celestial Resistances Aasimars gain acid resistance 5, cold resistance 5, and electricity resistance 5. In addition, aasimars gain spell resistance 6 + their character level against spells with the evil descriptor.</t>
  </si>
  <si>
    <t>Exalted Presence Aasimars gain a +2 racial bonus on Diplomacy and Intimidate checks.</t>
  </si>
  <si>
    <t>Exalted Lineage Aasimars have darkvision, allowing them to see with no light source at all to a range of 60 feet in black and white only. Additionally, they gain a +2 racial bonus on Perception checks.</t>
  </si>
  <si>
    <t>Light of the Heavens (Sp) Aasimars can manifest a halo of light as a standard action, which functions like a portable light with an item level equal to or less than the aasimar’s level. An aasimar chooses what model of portal light that the halo functions as each time the halo is manifested. Additionally, aasimars gain the following spell-like ability: 1/ day—daylight. The caster level for these effects is equal to the aasimar’s level.</t>
  </si>
  <si>
    <t>Cat’s Luck (Ex) Catfolk gain a +2 racial bonus on Reflex saves. In addition, catfolk can choose to roll their saving throw twice when making a Reflex save and use the better result. Catfolk can use this ability once per day. They must decide to use this ability before the saving throw is tried.</t>
  </si>
  <si>
    <t>Low-Light Vision Catfolk can see in dim light as if it were normal light. For more details, see low-light vision.</t>
  </si>
  <si>
    <t>Natural Hunter Catfolk gain a +2 racial bonus on Perception, Stealth, and Survival checks.</t>
  </si>
  <si>
    <t>Sprinter Catfolk gain a 10-foot racial bonus to their base walking and running speed when using the charge, run, or withdraw actions.</t>
  </si>
  <si>
    <t>Size and Type Gripplis are humanoids with the grippli subtype and are Small. They have a base speed of 20 feet and a climb speed of 20 feet, which allows them to climb without needing to make Athletics checks checks and grants them a +8 bonus on all Athletics checks to climb. See the climbing section in Chapter 8 of the Starfinder Core Rulebook.</t>
  </si>
  <si>
    <t>Camouflage Gripplis gain a +2 racial bonus on Stealth checks made in natural terrains.</t>
  </si>
  <si>
    <t>Darkvision Gripplis have darkvision, allowing them to see with no light source at all to a range of 60 feet in black and white only.</t>
  </si>
  <si>
    <t>Powerful Leap Gripplis gain a +4 racial bonus on Athletics checks made to jump, and are always considered to have a running start when making Athletics checks to jump.</t>
  </si>
  <si>
    <t>Toxic Skin Gripplis secrete a deadly contact poison, and as a swift action they can sweat one dose of this poison from their skin. (Any armor or spacesuit custom fit for a grippli is designed to allow this to pass to the outer layer of the armor.) The next creature that makes a melee attacks a grippli after it uses this ability is affected by the poison. The poison loses its potency after 1 hour, and gripplis are immune to their own poison. In addition, gripplies can smear this poison onto a melee weapon as a standard action, changing the poison from a contact poison to an injury poison applied to the chosen melee weapon. Gripplis can use this ability once per day. Grippli Poison: Contact or injury—save Fort DC 10 + 1/2 the grippli’s level plus its Constitution modifier; track Dexterity; frequency 1/round for 6 rounds; cure 1 save.</t>
  </si>
  <si>
    <t>Agile Kitsune gain a +2 racial bonus on Acrobatics and Athletics checks.</t>
  </si>
  <si>
    <t>Change Shape (Ex) Each kitsune can assume the appearance of a specific single human form of the same age and sex. The kitsune always takes this specific form when using this ability. A kitsune in human form gains a +10 racial bonus on Disguise checks made to appear human. Changing shape is a standard action. A kitsune in human form remains in human form even if knocked unconscious or killed, until it chooses to change form.</t>
  </si>
  <si>
    <t>Kitsune Magic Kitsune with a Charisma score of 11 or higher gain the following spell-like ability: At will—dancing lights. The caster level for this effect is equal to the kitsune’s level. In addition, kitsune can gain the Magical Tail feat as a replacement class feature at 2nd, 4th, 6th, 12th, or 18th level, as if the bonus feat were granted by an archetype. Kitsune cannot replace a replacement class feature gained from an actual archetype with the Magical Tail feat.</t>
  </si>
  <si>
    <t>Low-Light Vision Kitsune can see in dim light as if it were normal light. For more details, see the lowlight vision section in Chapter 8 in the Starfinder Core Rulebook.</t>
  </si>
  <si>
    <t>Natural Weapons Kitsune are always considered armed while in their true form. They can deal 1d3 lethal damage with unarmed strikes and the attack doesn’t count as archaic. Kitsune gain a unique weapon specialization with their natural weapons at 3rd level, allowing them to add 1-1/2 x their character level to damage rolls with their natural weapons (instead of adding their level, as usual). Kitsune lose this ability while in human form.</t>
  </si>
  <si>
    <t>Theme Knowledge  =</t>
  </si>
  <si>
    <t>Racial Abilities =</t>
  </si>
  <si>
    <t xml:space="preserve">FEAT </t>
  </si>
  <si>
    <t>PREREQ01</t>
  </si>
  <si>
    <t>PREREQ02</t>
  </si>
  <si>
    <t>PREREQ03</t>
  </si>
  <si>
    <t>PREREQ04</t>
  </si>
  <si>
    <t xml:space="preserve">BENEFIT </t>
  </si>
  <si>
    <t xml:space="preserve">Adaptive Fighting* </t>
  </si>
  <si>
    <t xml:space="preserve">Three or more combat feats </t>
  </si>
  <si>
    <t xml:space="preserve">Once per day as a move action, gain the benefit of a combat feat you don’t have </t>
  </si>
  <si>
    <t xml:space="preserve">Amplified Glitch* </t>
  </si>
  <si>
    <t>Computers 3 ranks</t>
  </si>
  <si>
    <t xml:space="preserve"> Intimidate 3 ranks </t>
  </si>
  <si>
    <t xml:space="preserve">Disrupt devices, causing targets to become shaken for 1 round or more </t>
  </si>
  <si>
    <t xml:space="preserve">Antagonize </t>
  </si>
  <si>
    <t>Diplomacy 5 ranks</t>
  </si>
  <si>
    <t xml:space="preserve"> Intimidate 5 ranks </t>
  </si>
  <si>
    <t xml:space="preserve">Anger a foe, causing it to become off-target and take a −2 penalty to skill checks for 1 round or more </t>
  </si>
  <si>
    <t xml:space="preserve">Barricade* </t>
  </si>
  <si>
    <t xml:space="preserve">Engineering 1 rank </t>
  </si>
  <si>
    <t xml:space="preserve">Create your own fragile cover </t>
  </si>
  <si>
    <t xml:space="preserve">Basic Melee Weapon Proficiency* </t>
  </si>
  <si>
    <t xml:space="preserve">— </t>
  </si>
  <si>
    <t xml:space="preserve">No penalty to attacks with basic melee weapons </t>
  </si>
  <si>
    <t xml:space="preserve">Advanced Melee Weapon Proficiency* </t>
  </si>
  <si>
    <t xml:space="preserve">Basic Melee Weapon Proficiency </t>
  </si>
  <si>
    <t xml:space="preserve">No penalty to attacks with advanced melee weapons </t>
  </si>
  <si>
    <t xml:space="preserve">Special Weapon Proficiency* </t>
  </si>
  <si>
    <t xml:space="preserve">Basic Melee Weapon Proficiency or Small Arm Proficiency </t>
  </si>
  <si>
    <t xml:space="preserve">No penalty to attacks with one special weapon </t>
  </si>
  <si>
    <t xml:space="preserve">Blind-Fight* </t>
  </si>
  <si>
    <t xml:space="preserve">Reroll miss chances from concealment </t>
  </si>
  <si>
    <t xml:space="preserve">Bodyguard* </t>
  </si>
  <si>
    <t xml:space="preserve">Add a +2 bonus to an adjacent ally’s AC as a reaction </t>
  </si>
  <si>
    <t xml:space="preserve">In Harm’s Way* </t>
  </si>
  <si>
    <t xml:space="preserve">Bodyguard </t>
  </si>
  <si>
    <t xml:space="preserve">Take the damage of a successful attack against an adjacent ally </t>
  </si>
  <si>
    <t xml:space="preserve">Cleave* </t>
  </si>
  <si>
    <t>Str 13</t>
  </si>
  <si>
    <t xml:space="preserve"> base attack bonus +1 </t>
  </si>
  <si>
    <t xml:space="preserve">Make an additional melee attack if the first one hits </t>
  </si>
  <si>
    <t xml:space="preserve">Great Cleave* </t>
  </si>
  <si>
    <t xml:space="preserve"> Cleave</t>
  </si>
  <si>
    <t xml:space="preserve"> base attack bonus +4 </t>
  </si>
  <si>
    <t xml:space="preserve">Make an additional melee attack after each melee attack that hits </t>
  </si>
  <si>
    <t xml:space="preserve">Climbing Master </t>
  </si>
  <si>
    <t xml:space="preserve">Athletics 5 ranks </t>
  </si>
  <si>
    <t xml:space="preserve">Gain a climb speed equal to your base speed </t>
  </si>
  <si>
    <t xml:space="preserve">Combat Casting* </t>
  </si>
  <si>
    <t xml:space="preserve">Ability to cast 2nd-level spells </t>
  </si>
  <si>
    <t xml:space="preserve">+2 bonus to AC and saves against attacks of opportunity when casting spells </t>
  </si>
  <si>
    <t xml:space="preserve">Connection Inkling </t>
  </si>
  <si>
    <t>Wis 15</t>
  </si>
  <si>
    <t xml:space="preserve"> character level 5th</t>
  </si>
  <si>
    <t xml:space="preserve"> no mystic levels </t>
  </si>
  <si>
    <t xml:space="preserve">Gain the ability to cast minor mystic spells </t>
  </si>
  <si>
    <t xml:space="preserve">Coordinated Shot* </t>
  </si>
  <si>
    <t xml:space="preserve">Base attack bonus +1 </t>
  </si>
  <si>
    <t xml:space="preserve">Allies gain a +1 bonus to ranged attacks against foes you threaten </t>
  </si>
  <si>
    <t xml:space="preserve">Deadly Aim* </t>
  </si>
  <si>
    <t xml:space="preserve">Take a −2 penalty to weapon attacks to deal extra damage </t>
  </si>
  <si>
    <t xml:space="preserve">Deflect Projectiles* </t>
  </si>
  <si>
    <t xml:space="preserve">Base attack bonus +8 </t>
  </si>
  <si>
    <t xml:space="preserve">Spend 1 Resolve Point to attempt to avoid a ranged attack </t>
  </si>
  <si>
    <t xml:space="preserve">Reflect Projectiles* </t>
  </si>
  <si>
    <t>Deflect Projectiles</t>
  </si>
  <si>
    <t xml:space="preserve"> base attack bonus +16 </t>
  </si>
  <si>
    <t xml:space="preserve">Spend 1 Resolve Point to attempt to redirect a ranged attack </t>
  </si>
  <si>
    <t xml:space="preserve">Diehard </t>
  </si>
  <si>
    <t xml:space="preserve">You can spend Resolve Points to stabilize and to stay in the fight in the same round </t>
  </si>
  <si>
    <t xml:space="preserve">Dive for Cover* </t>
  </si>
  <si>
    <t xml:space="preserve">Base Reflex save bonus +2 </t>
  </si>
  <si>
    <t xml:space="preserve">Fall prone in an adjacent square to roll a Reflex save twice </t>
  </si>
  <si>
    <t xml:space="preserve">Diversion </t>
  </si>
  <si>
    <t xml:space="preserve">Use Bluff to create a distraction so that your allies can hide </t>
  </si>
  <si>
    <t xml:space="preserve">Drag Down* </t>
  </si>
  <si>
    <t xml:space="preserve">When you are tripped, you can attempt to trip an adjacent foe </t>
  </si>
  <si>
    <t xml:space="preserve">Enhanced Resistance </t>
  </si>
  <si>
    <t xml:space="preserve">Base attack bonus +4 </t>
  </si>
  <si>
    <t xml:space="preserve">Gain damage reduction or energy resistance </t>
  </si>
  <si>
    <t xml:space="preserve">Extra Resolve </t>
  </si>
  <si>
    <t xml:space="preserve">Character level 5th </t>
  </si>
  <si>
    <t xml:space="preserve">Gain 2 additional Resolve Points </t>
  </si>
  <si>
    <t xml:space="preserve">Far Shot* </t>
  </si>
  <si>
    <t xml:space="preserve">Reduce penalty due to range increments </t>
  </si>
  <si>
    <t xml:space="preserve">Fast Talk </t>
  </si>
  <si>
    <t xml:space="preserve">Bluff 5 ranks </t>
  </si>
  <si>
    <t xml:space="preserve">Baffle a potential foe, causing it to be surprised when combat begins </t>
  </si>
  <si>
    <t xml:space="preserve">Fleet* </t>
  </si>
  <si>
    <t xml:space="preserve">Increase your base speed </t>
  </si>
  <si>
    <t xml:space="preserve">Fusillade* </t>
  </si>
  <si>
    <t>Base attack bonus +1</t>
  </si>
  <si>
    <t xml:space="preserve"> 4 or more arms </t>
  </si>
  <si>
    <t xml:space="preserve">Make an automatic-mode attack with multiple small arms </t>
  </si>
  <si>
    <t xml:space="preserve">Great Fortitude </t>
  </si>
  <si>
    <t xml:space="preserve">+2 bonus to Fortitude saves </t>
  </si>
  <si>
    <t xml:space="preserve">Improved Great Fortitude </t>
  </si>
  <si>
    <t>Great Fortitude</t>
  </si>
  <si>
    <t xml:space="preserve"> character level 5th </t>
  </si>
  <si>
    <t xml:space="preserve">Spend 1 Resolve Point to reroll a Fortitude save </t>
  </si>
  <si>
    <t xml:space="preserve">Grenade Proficiency* </t>
  </si>
  <si>
    <t xml:space="preserve">No penalty to attacks made with grenades </t>
  </si>
  <si>
    <t xml:space="preserve">Harm Undead </t>
  </si>
  <si>
    <t>Healing channel connection power</t>
  </si>
  <si>
    <t xml:space="preserve"> mystic level 1st </t>
  </si>
  <si>
    <t xml:space="preserve">Expend a spell slot for healing channel to also damage undead </t>
  </si>
  <si>
    <t xml:space="preserve">Improved Combat Maneuver* </t>
  </si>
  <si>
    <t xml:space="preserve">+4 bonus to perform one combat maneuver </t>
  </si>
  <si>
    <t xml:space="preserve">Pull the Pin* </t>
  </si>
  <si>
    <t xml:space="preserve">Improved Combat Maneuver (disarm) </t>
  </si>
  <si>
    <t xml:space="preserve">Perform a disarm to activate a foe’s grenade </t>
  </si>
  <si>
    <t xml:space="preserve">Improved Critical* </t>
  </si>
  <si>
    <t xml:space="preserve">The DC to resist the critical effects of your critical hits increases by 2 </t>
  </si>
  <si>
    <t xml:space="preserve">Improved Feint* </t>
  </si>
  <si>
    <t xml:space="preserve">Use Bluff to feint as a move action </t>
  </si>
  <si>
    <t xml:space="preserve">Greater Feint* </t>
  </si>
  <si>
    <t>Improved Feint</t>
  </si>
  <si>
    <t xml:space="preserve"> base attack bonus +6 </t>
  </si>
  <si>
    <t xml:space="preserve">Foes you feint against are flat-footed for 1 round </t>
  </si>
  <si>
    <t xml:space="preserve">Improved Initiative* </t>
  </si>
  <si>
    <t xml:space="preserve">+4 bonus to initiative checks </t>
  </si>
  <si>
    <t xml:space="preserve">Improved Unarmed Strike* </t>
  </si>
  <si>
    <t xml:space="preserve">Deal more damage and threaten squares with unarmed strikes </t>
  </si>
  <si>
    <t xml:space="preserve">Iron Will </t>
  </si>
  <si>
    <t xml:space="preserve">+2 bonus to Will saves </t>
  </si>
  <si>
    <t xml:space="preserve">Improved Iron Will </t>
  </si>
  <si>
    <t>Iron Will</t>
  </si>
  <si>
    <t xml:space="preserve">Spend 1 Resolve Point to reroll a Will save </t>
  </si>
  <si>
    <t xml:space="preserve">Jet Dash </t>
  </si>
  <si>
    <t xml:space="preserve">Move faster when running, double height and distance when jumping </t>
  </si>
  <si>
    <t xml:space="preserve">Kip Up* </t>
  </si>
  <si>
    <t xml:space="preserve">Acrobatics 1 rank </t>
  </si>
  <si>
    <t xml:space="preserve">Stand from prone as a swift action </t>
  </si>
  <si>
    <t xml:space="preserve">Light Armor Proficiency* </t>
  </si>
  <si>
    <t xml:space="preserve">No penalty to attack rolls while wearing light armor </t>
  </si>
  <si>
    <t xml:space="preserve">Heavy Armor Proficiency* </t>
  </si>
  <si>
    <t xml:space="preserve"> Light Armor Proficiency </t>
  </si>
  <si>
    <t xml:space="preserve">No penalty to attack rolls while wearing heavy armor </t>
  </si>
  <si>
    <t xml:space="preserve">Powered Armor Proficiency* </t>
  </si>
  <si>
    <t xml:space="preserve"> Light Armor Proficiency</t>
  </si>
  <si>
    <t xml:space="preserve"> Heavy Armor Proficiency</t>
  </si>
  <si>
    <t xml:space="preserve"> base attack bonus +5 </t>
  </si>
  <si>
    <t xml:space="preserve">No penalty to attack rolls while wearing powered armor </t>
  </si>
  <si>
    <t xml:space="preserve">Lightning Reflexes </t>
  </si>
  <si>
    <t xml:space="preserve">+2 bonus to Reflex saves </t>
  </si>
  <si>
    <t xml:space="preserve">Improved Lightning Reflexes </t>
  </si>
  <si>
    <t>Lightning Reflexes</t>
  </si>
  <si>
    <t xml:space="preserve">Spend 1 Resolve Point to reroll a Reflex save </t>
  </si>
  <si>
    <t xml:space="preserve">Lunge* </t>
  </si>
  <si>
    <t xml:space="preserve">Base attack bonus +6 </t>
  </si>
  <si>
    <t xml:space="preserve">Increase reach of melee attacks by 5 feet until the end of your turn </t>
  </si>
  <si>
    <t xml:space="preserve">Master Crafter </t>
  </si>
  <si>
    <t>Computers</t>
  </si>
  <si>
    <t xml:space="preserve"> Engineering</t>
  </si>
  <si>
    <t xml:space="preserve"> Life Science</t>
  </si>
  <si>
    <t xml:space="preserve"> Mysticism</t>
  </si>
  <si>
    <t xml:space="preserve">Craft items in half the normal time </t>
  </si>
  <si>
    <t xml:space="preserve">Medical Expert </t>
  </si>
  <si>
    <t>Life Science 1 rank</t>
  </si>
  <si>
    <t xml:space="preserve"> Medicine 1 rank</t>
  </si>
  <si>
    <t xml:space="preserve"> Physical Science 1 rank </t>
  </si>
  <si>
    <t xml:space="preserve">Treat deadly wounds more quickly, and provide long-term care without a medical lab </t>
  </si>
  <si>
    <t xml:space="preserve">Minor Psychic Power </t>
  </si>
  <si>
    <t xml:space="preserve">Cha 11 </t>
  </si>
  <si>
    <t xml:space="preserve">Cast a 0-level spell as a spell-like ability 3/day </t>
  </si>
  <si>
    <t xml:space="preserve">Psychic Power </t>
  </si>
  <si>
    <t>Cha 13</t>
  </si>
  <si>
    <t xml:space="preserve"> Minor Psychic Power</t>
  </si>
  <si>
    <t xml:space="preserve"> character level 4th </t>
  </si>
  <si>
    <t xml:space="preserve">Cast a 1st-level spell as a spell-like ability 1/day </t>
  </si>
  <si>
    <t xml:space="preserve">Major Psychic Power </t>
  </si>
  <si>
    <t>Cha 15</t>
  </si>
  <si>
    <t xml:space="preserve"> Psychic Power</t>
  </si>
  <si>
    <t xml:space="preserve"> character level 7th </t>
  </si>
  <si>
    <t xml:space="preserve">Cast a 2nd-level spell as a spell-like ability 1/day </t>
  </si>
  <si>
    <t xml:space="preserve">Mobility* </t>
  </si>
  <si>
    <t xml:space="preserve">Dex 13 </t>
  </si>
  <si>
    <t xml:space="preserve">+4 bonus to AC against attacks of opportunity from movement </t>
  </si>
  <si>
    <t xml:space="preserve">Agile Casting </t>
  </si>
  <si>
    <t>Key ability score 15</t>
  </si>
  <si>
    <t xml:space="preserve"> Dex 15</t>
  </si>
  <si>
    <t xml:space="preserve"> Mobility</t>
  </si>
  <si>
    <t xml:space="preserve"> caster level 4th </t>
  </si>
  <si>
    <t xml:space="preserve">Cast a spell at any point during movement </t>
  </si>
  <si>
    <t xml:space="preserve">Shot on the Run* </t>
  </si>
  <si>
    <t>Dex 15</t>
  </si>
  <si>
    <t xml:space="preserve">Make a ranged attack at any point during movement </t>
  </si>
  <si>
    <t xml:space="preserve">Parting Shot* </t>
  </si>
  <si>
    <t xml:space="preserve"> Shot on the Run</t>
  </si>
  <si>
    <t xml:space="preserve">Make a single ranged attack when withdrawing </t>
  </si>
  <si>
    <t xml:space="preserve">Sidestep* </t>
  </si>
  <si>
    <t xml:space="preserve"> Mobility or trick attack </t>
  </si>
  <si>
    <t xml:space="preserve">Take guarded step as a reaction when a foe misses you with melee attack </t>
  </si>
  <si>
    <t xml:space="preserve">Improved Sidestep* </t>
  </si>
  <si>
    <t>Dex 17</t>
  </si>
  <si>
    <t xml:space="preserve"> Mobility or trick attack class feature</t>
  </si>
  <si>
    <t xml:space="preserve"> Sidestep </t>
  </si>
  <si>
    <t xml:space="preserve">Reduce penalties from Sidestep </t>
  </si>
  <si>
    <t xml:space="preserve">Spring Attack* </t>
  </si>
  <si>
    <t xml:space="preserve">Move before and after a melee attack </t>
  </si>
  <si>
    <t xml:space="preserve">Multi-Weapon Fighting* </t>
  </si>
  <si>
    <t xml:space="preserve">Reduce the penalty for full attacks when using multiple small arms or operative melee weapons </t>
  </si>
  <si>
    <t xml:space="preserve">Mystic Strike* </t>
  </si>
  <si>
    <t xml:space="preserve">Ability to cast spells </t>
  </si>
  <si>
    <t xml:space="preserve">Melee and ranged attacks count as magic </t>
  </si>
  <si>
    <t xml:space="preserve">Nimble Moves* </t>
  </si>
  <si>
    <t xml:space="preserve">Dex 15 </t>
  </si>
  <si>
    <t xml:space="preserve">Ignore 20 feet of difficult terrain when you move </t>
  </si>
  <si>
    <t xml:space="preserve">Opening Volley* </t>
  </si>
  <si>
    <t xml:space="preserve">+2 bonus to a melee attack against a target you damaged with a ranged attack </t>
  </si>
  <si>
    <t xml:space="preserve">Penetrating Attack* </t>
  </si>
  <si>
    <t xml:space="preserve">Base attack bonus +12 </t>
  </si>
  <si>
    <t xml:space="preserve">Reduce enemy's DR and energy resistance against your weapons by 5 </t>
  </si>
  <si>
    <t xml:space="preserve">Penetrating Spell </t>
  </si>
  <si>
    <t xml:space="preserve">Ability to cast 4th-level spells </t>
  </si>
  <si>
    <t xml:space="preserve">Reduce enemy's DR and energy resistance against your spells by 5 </t>
  </si>
  <si>
    <t xml:space="preserve">Quick Draw* </t>
  </si>
  <si>
    <t xml:space="preserve">Draw a weapon as a swift action </t>
  </si>
  <si>
    <t xml:space="preserve">Skill Focus </t>
  </si>
  <si>
    <t xml:space="preserve">+3 insight bonus to one skill </t>
  </si>
  <si>
    <t xml:space="preserve">Skill Synergy </t>
  </si>
  <si>
    <t xml:space="preserve">Gain two new class skills or a +2 insight bonus to those skills </t>
  </si>
  <si>
    <t xml:space="preserve">Sky Jockey </t>
  </si>
  <si>
    <t xml:space="preserve">Piloting 5 ranks </t>
  </si>
  <si>
    <t xml:space="preserve">Make jetpacks, vehicles, and starships go faster </t>
  </si>
  <si>
    <t xml:space="preserve">Slippery Shooter* </t>
  </si>
  <si>
    <t xml:space="preserve">+3 bonus to AC against attacks of opportunity when making ranged attacks </t>
  </si>
  <si>
    <t xml:space="preserve">Small Arm Proficiency* </t>
  </si>
  <si>
    <t xml:space="preserve">No penalty to attacks with small arms </t>
  </si>
  <si>
    <t xml:space="preserve">Longarm Proficiency* </t>
  </si>
  <si>
    <t xml:space="preserve">Small Arm Proficiency </t>
  </si>
  <si>
    <t xml:space="preserve">No penalty to attacks with longarms </t>
  </si>
  <si>
    <t xml:space="preserve">Heavy Weapon Proficiency* </t>
  </si>
  <si>
    <t xml:space="preserve"> Longarm Proficiency</t>
  </si>
  <si>
    <t xml:space="preserve"> Small Arm Proficiency </t>
  </si>
  <si>
    <t xml:space="preserve">No penalty to attacks with heavy weapons </t>
  </si>
  <si>
    <t xml:space="preserve">Sniper Weapon Proficiency* </t>
  </si>
  <si>
    <t xml:space="preserve">No penalty to attacks with sniper weapons </t>
  </si>
  <si>
    <t xml:space="preserve">Spell Focus </t>
  </si>
  <si>
    <t>Ability to cast spells</t>
  </si>
  <si>
    <t xml:space="preserve"> character level 3rd </t>
  </si>
  <si>
    <t xml:space="preserve">DCs of spells you cast increase </t>
  </si>
  <si>
    <t xml:space="preserve">Spell Penetration </t>
  </si>
  <si>
    <t xml:space="preserve">+2 bonus to caster level checks to overcome SR </t>
  </si>
  <si>
    <t xml:space="preserve">Greater Spell Penetration </t>
  </si>
  <si>
    <t xml:space="preserve">Additional +2 bonus to caster level checks to overcome SR </t>
  </si>
  <si>
    <t xml:space="preserve">Spellbane </t>
  </si>
  <si>
    <t xml:space="preserve">Unable to cast spells or use spell-like abilities </t>
  </si>
  <si>
    <t xml:space="preserve">+2 insight bonus to saving throws against spells and spell-like abilities </t>
  </si>
  <si>
    <t xml:space="preserve">Spry Cover* </t>
  </si>
  <si>
    <t xml:space="preserve">Covering fire grants a +4 bonus to an ally’s Acrobatics check to tumble </t>
  </si>
  <si>
    <t xml:space="preserve">Stand Still* </t>
  </si>
  <si>
    <t xml:space="preserve">Make an attack of opportunity to stop a foe’s movement </t>
  </si>
  <si>
    <t xml:space="preserve">Improved Stand Still* </t>
  </si>
  <si>
    <t xml:space="preserve">Stand Still </t>
  </si>
  <si>
    <t xml:space="preserve">+4 bonus to melee attacks with Stand Still </t>
  </si>
  <si>
    <t xml:space="preserve">Step Up* </t>
  </si>
  <si>
    <t xml:space="preserve">Take a guarded step as a reaction to an adjacent foe moving </t>
  </si>
  <si>
    <t xml:space="preserve">Step Up and Strike* </t>
  </si>
  <si>
    <t>Dex 13</t>
  </si>
  <si>
    <t xml:space="preserve"> Step Up</t>
  </si>
  <si>
    <t xml:space="preserve">Make an attack of opportunity as part of Step Up </t>
  </si>
  <si>
    <t xml:space="preserve">Suppressive Fire* </t>
  </si>
  <si>
    <t xml:space="preserve"> proficiency with heavy weapons </t>
  </si>
  <si>
    <t xml:space="preserve">Provide covering fire or harrying fire in an area </t>
  </si>
  <si>
    <t xml:space="preserve">Strike Back* </t>
  </si>
  <si>
    <t xml:space="preserve">Ready an action to make a melee attack against a foe with reach </t>
  </si>
  <si>
    <t xml:space="preserve">Swimming Master </t>
  </si>
  <si>
    <t xml:space="preserve">Gain a swim speed equal to your base speed </t>
  </si>
  <si>
    <t xml:space="preserve">Technomantic Dabbler </t>
  </si>
  <si>
    <t>Int 15</t>
  </si>
  <si>
    <t xml:space="preserve"> no levels in technomancer </t>
  </si>
  <si>
    <t xml:space="preserve">Gain the ability to cast minor technomancer spells </t>
  </si>
  <si>
    <t xml:space="preserve">Toughness </t>
  </si>
  <si>
    <t xml:space="preserve">+1 Stamina Point per character level and other bonuses </t>
  </si>
  <si>
    <t xml:space="preserve">Unfriendly Fire* </t>
  </si>
  <si>
    <t xml:space="preserve">Trick an attacker into shooting at another enemy adjacent to you </t>
  </si>
  <si>
    <t xml:space="preserve">Veiled Threat </t>
  </si>
  <si>
    <t xml:space="preserve"> Intimidate 1 rank </t>
  </si>
  <si>
    <t xml:space="preserve">Intimidated foe doesn’t become hostile </t>
  </si>
  <si>
    <t xml:space="preserve">Weapon Focus* </t>
  </si>
  <si>
    <t xml:space="preserve">Proficiency with selected weapon type </t>
  </si>
  <si>
    <t xml:space="preserve">+1 bonus to attack rolls with selected weapon type </t>
  </si>
  <si>
    <t xml:space="preserve">Versatile Focus* </t>
  </si>
  <si>
    <t xml:space="preserve">Weapon Focus </t>
  </si>
  <si>
    <t xml:space="preserve">+1 bonus to attack rolls with all weapon types you are proficient with </t>
  </si>
  <si>
    <t xml:space="preserve">Weapon Specialization* </t>
  </si>
  <si>
    <t>Character level 3rd</t>
  </si>
  <si>
    <t xml:space="preserve"> proficiency with selected weapon type </t>
  </si>
  <si>
    <t xml:space="preserve">Deal extra damage with selected weapon type </t>
  </si>
  <si>
    <t xml:space="preserve">Versatile Specialization* </t>
  </si>
  <si>
    <t>Weapon Specialization</t>
  </si>
  <si>
    <t xml:space="preserve">Deal extra damage with all weapon types you are proficient with </t>
  </si>
  <si>
    <t>LVL 1 FEAT</t>
  </si>
  <si>
    <t>LVL 3 FEAT</t>
  </si>
  <si>
    <t>LVL 5 FEAT</t>
  </si>
  <si>
    <t>LVL 7 FEAT</t>
  </si>
  <si>
    <t>LVL 9 FEAT</t>
  </si>
  <si>
    <t>LVL 11 FEAT</t>
  </si>
  <si>
    <t>LVL 13 FEAT</t>
  </si>
  <si>
    <t>LVL 15 FEAT</t>
  </si>
  <si>
    <t>LVL 17 FEAT</t>
  </si>
  <si>
    <t>BONUS FEAT</t>
  </si>
  <si>
    <t>PreReq1</t>
  </si>
  <si>
    <t>PreReq2</t>
  </si>
  <si>
    <t>prereq3</t>
  </si>
  <si>
    <t>Prereq 4</t>
  </si>
  <si>
    <t>LVL 19 FEAT</t>
  </si>
  <si>
    <t>FEATS</t>
  </si>
  <si>
    <t>PreReq3</t>
  </si>
  <si>
    <t>PreReq 4</t>
  </si>
  <si>
    <t>TYPE</t>
  </si>
  <si>
    <t>CLASS</t>
  </si>
  <si>
    <t>HAND</t>
  </si>
  <si>
    <t>CATEGORY</t>
  </si>
  <si>
    <t>WEAPON NAME</t>
  </si>
  <si>
    <t>LEVEL</t>
  </si>
  <si>
    <t>PRICE</t>
  </si>
  <si>
    <t>DAMAGE</t>
  </si>
  <si>
    <t>TYPE01</t>
  </si>
  <si>
    <t>TYPE02</t>
  </si>
  <si>
    <t>RANGE</t>
  </si>
  <si>
    <t>CRITICAL</t>
  </si>
  <si>
    <t>CRITMOD</t>
  </si>
  <si>
    <t xml:space="preserve">CAPACITY </t>
  </si>
  <si>
    <t>CAP02</t>
  </si>
  <si>
    <t xml:space="preserve">USAGE </t>
  </si>
  <si>
    <t>BULK</t>
  </si>
  <si>
    <t>SPECIAL01</t>
  </si>
  <si>
    <t>SPCMOD01</t>
  </si>
  <si>
    <t>SPECIAL02</t>
  </si>
  <si>
    <t>SPCMOD02</t>
  </si>
  <si>
    <t>SPECIAL03</t>
  </si>
  <si>
    <t>SPCMOD03</t>
  </si>
  <si>
    <t>SPECIAL04</t>
  </si>
  <si>
    <t>SPCMOD04</t>
  </si>
  <si>
    <t>SPECIAL05</t>
  </si>
  <si>
    <t>SPCMOD05</t>
  </si>
  <si>
    <t>SPECIAL06</t>
  </si>
  <si>
    <t>SPCMOD06</t>
  </si>
  <si>
    <t>SPECIAL07</t>
  </si>
  <si>
    <t>SPCMOD07</t>
  </si>
  <si>
    <t>MELEE</t>
  </si>
  <si>
    <t>BASIC</t>
  </si>
  <si>
    <t>ONE-HANDED</t>
  </si>
  <si>
    <t>UNCATEGORIZED</t>
  </si>
  <si>
    <t>Unarmed strike</t>
  </si>
  <si>
    <t xml:space="preserve"> </t>
  </si>
  <si>
    <t>1d3</t>
  </si>
  <si>
    <t>B</t>
  </si>
  <si>
    <t>Archaic</t>
  </si>
  <si>
    <t>Nonlethal</t>
  </si>
  <si>
    <t>Club</t>
  </si>
  <si>
    <t>1d6</t>
  </si>
  <si>
    <t>L</t>
  </si>
  <si>
    <t>Analog</t>
  </si>
  <si>
    <t>Baton  tactical</t>
  </si>
  <si>
    <t>1d4</t>
  </si>
  <si>
    <t>Battleglove  cestus</t>
  </si>
  <si>
    <t>Knife  survival</t>
  </si>
  <si>
    <t>S</t>
  </si>
  <si>
    <t>Dueling sword  tactical</t>
  </si>
  <si>
    <t>Knife  tactical</t>
  </si>
  <si>
    <t>2d4</t>
  </si>
  <si>
    <t xml:space="preserve">Analog </t>
  </si>
  <si>
    <t>Dueling sword  buzzblade</t>
  </si>
  <si>
    <t>2d6</t>
  </si>
  <si>
    <t>Powered</t>
  </si>
  <si>
    <t>Incapacitator</t>
  </si>
  <si>
    <t>3d4</t>
  </si>
  <si>
    <t>Staggered</t>
  </si>
  <si>
    <t xml:space="preserve">Nonlethal </t>
  </si>
  <si>
    <t xml:space="preserve">Operative </t>
  </si>
  <si>
    <t>Battleglove  power</t>
  </si>
  <si>
    <t>2d8</t>
  </si>
  <si>
    <t>Dueling sword  ultrathin</t>
  </si>
  <si>
    <t>3d6</t>
  </si>
  <si>
    <t>Dagger  ultrathin</t>
  </si>
  <si>
    <t>4d4</t>
  </si>
  <si>
    <t>Battleglove  nova</t>
  </si>
  <si>
    <t>3d10</t>
  </si>
  <si>
    <t>Dagger  zero-edge</t>
  </si>
  <si>
    <t>6d4</t>
  </si>
  <si>
    <t>Dueling sword  ripper</t>
  </si>
  <si>
    <t>7d6</t>
  </si>
  <si>
    <t>Peacemaker</t>
  </si>
  <si>
    <t>6d6</t>
  </si>
  <si>
    <t>Knockdown</t>
  </si>
  <si>
    <t>Stun</t>
  </si>
  <si>
    <t>Battleglove  gravity</t>
  </si>
  <si>
    <t>5d10</t>
  </si>
  <si>
    <t>Dagger  molecular rift</t>
  </si>
  <si>
    <t>10d4</t>
  </si>
  <si>
    <t>Dueling sword  molecular rift</t>
  </si>
  <si>
    <t>10d6</t>
  </si>
  <si>
    <t>Baton  advanced</t>
  </si>
  <si>
    <t>8d6</t>
  </si>
  <si>
    <t>TWO-HANDED</t>
  </si>
  <si>
    <t>Spear  tactical</t>
  </si>
  <si>
    <t>P</t>
  </si>
  <si>
    <t xml:space="preserve">Block </t>
  </si>
  <si>
    <t>20ft.</t>
  </si>
  <si>
    <t>Staff  battle</t>
  </si>
  <si>
    <t>Staff  carbon</t>
  </si>
  <si>
    <t>1d8</t>
  </si>
  <si>
    <t>Spear  sentinel</t>
  </si>
  <si>
    <t>Spear  buzzblade</t>
  </si>
  <si>
    <t>Spear  zero-edge</t>
  </si>
  <si>
    <t>Staff  hardlight</t>
  </si>
  <si>
    <t>8d8</t>
  </si>
  <si>
    <t>Spear  gravity</t>
  </si>
  <si>
    <t>12d6</t>
  </si>
  <si>
    <t>ADVANCED</t>
  </si>
  <si>
    <t>FLAME</t>
  </si>
  <si>
    <t>Skyfire sword  tactical</t>
  </si>
  <si>
    <t>F</t>
  </si>
  <si>
    <t>Burn</t>
  </si>
  <si>
    <t>Skyfire sword  inferno</t>
  </si>
  <si>
    <t>7d8</t>
  </si>
  <si>
    <t>4d12</t>
  </si>
  <si>
    <t>PLASMA</t>
  </si>
  <si>
    <t>Plasma sword  tactical</t>
  </si>
  <si>
    <t>E</t>
  </si>
  <si>
    <t>Plasma sword  red star</t>
  </si>
  <si>
    <t>4d8</t>
  </si>
  <si>
    <t>Plasma sword  yellow star</t>
  </si>
  <si>
    <t>5d8</t>
  </si>
  <si>
    <t>Plasma sword  white star</t>
  </si>
  <si>
    <t>Plasma sword  blue star</t>
  </si>
  <si>
    <t>10d8</t>
  </si>
  <si>
    <t>SHOCK</t>
  </si>
  <si>
    <t>Shock truncheon  static</t>
  </si>
  <si>
    <t>1d12</t>
  </si>
  <si>
    <t>Arc</t>
  </si>
  <si>
    <t>Shock truncheon  aurora</t>
  </si>
  <si>
    <t>2d12</t>
  </si>
  <si>
    <t>Shock truncheon  storm</t>
  </si>
  <si>
    <t>3d12</t>
  </si>
  <si>
    <t>Shock truncheon  tempest</t>
  </si>
  <si>
    <t>6d12</t>
  </si>
  <si>
    <t>SONIC</t>
  </si>
  <si>
    <t>Pulse gauntlet  thunderstrike</t>
  </si>
  <si>
    <t>So</t>
  </si>
  <si>
    <t>Pulse gauntlet  LFD</t>
  </si>
  <si>
    <t>Pulse gauntlet  HFD</t>
  </si>
  <si>
    <t>5d6</t>
  </si>
  <si>
    <t>Pulse gauntlet  banshee</t>
  </si>
  <si>
    <t>UNCATAGORIZED</t>
  </si>
  <si>
    <t>Hammer  assault</t>
  </si>
  <si>
    <t>Longsword</t>
  </si>
  <si>
    <t>Starknife  tactical</t>
  </si>
  <si>
    <t>Taclash  standard</t>
  </si>
  <si>
    <t xml:space="preserve">disarm </t>
  </si>
  <si>
    <t>Injection glove</t>
  </si>
  <si>
    <t>Injection</t>
  </si>
  <si>
    <t>DC2</t>
  </si>
  <si>
    <t>injection</t>
  </si>
  <si>
    <t>DC +2</t>
  </si>
  <si>
    <t>Fangblade</t>
  </si>
  <si>
    <t>Bleed</t>
  </si>
  <si>
    <t>Longsword  sintered</t>
  </si>
  <si>
    <t>Starknife  sintered</t>
  </si>
  <si>
    <t>50ft.</t>
  </si>
  <si>
    <t>Longsword  microserrated</t>
  </si>
  <si>
    <t>2d10</t>
  </si>
  <si>
    <t>Hammer  comet</t>
  </si>
  <si>
    <t>4d6</t>
  </si>
  <si>
    <t>Longsword  ultrathin</t>
  </si>
  <si>
    <t>Taclash  numbing</t>
  </si>
  <si>
    <t>5d4</t>
  </si>
  <si>
    <t xml:space="preserve">Disarm </t>
  </si>
  <si>
    <t xml:space="preserve">Stun </t>
  </si>
  <si>
    <t>Starknife  accelerated</t>
  </si>
  <si>
    <t>30ft.</t>
  </si>
  <si>
    <t>Grindblade</t>
  </si>
  <si>
    <t>4d10</t>
  </si>
  <si>
    <t>Longsword  zero-edge</t>
  </si>
  <si>
    <t>Monowhip</t>
  </si>
  <si>
    <t>Hammer  meteoric</t>
  </si>
  <si>
    <t>11d6</t>
  </si>
  <si>
    <t>Starknife  lightspeed</t>
  </si>
  <si>
    <t>Longsword  molecular rift</t>
  </si>
  <si>
    <t>Longsword  ultraserrated</t>
  </si>
  <si>
    <t>8d10</t>
  </si>
  <si>
    <t>Hammer  gravity well</t>
  </si>
  <si>
    <t>15d6</t>
  </si>
  <si>
    <t>Starknife  dimensional slice</t>
  </si>
  <si>
    <t>8d12</t>
  </si>
  <si>
    <t>80ft.</t>
  </si>
  <si>
    <t xml:space="preserve">Longsword  dimensional slice </t>
  </si>
  <si>
    <t>14d8</t>
  </si>
  <si>
    <t>CRYO</t>
  </si>
  <si>
    <t>Cryopike  tactical</t>
  </si>
  <si>
    <t>C</t>
  </si>
  <si>
    <t>Cryopike  advanced</t>
  </si>
  <si>
    <t>Flame doshko  ember</t>
  </si>
  <si>
    <t>Wound</t>
  </si>
  <si>
    <t>Flame doshko  blaze</t>
  </si>
  <si>
    <t>Flame doshko  inferno</t>
  </si>
  <si>
    <t>Flame doshko  solar flare</t>
  </si>
  <si>
    <t>Plasma doshko  red star</t>
  </si>
  <si>
    <t>1d10</t>
  </si>
  <si>
    <t>Plasma doshko  yellow star</t>
  </si>
  <si>
    <t>Plasma doshko  white star</t>
  </si>
  <si>
    <t>Plasma doshko  blue star</t>
  </si>
  <si>
    <t>7d10</t>
  </si>
  <si>
    <t>Doshko  tactical</t>
  </si>
  <si>
    <t>Unwieldy</t>
  </si>
  <si>
    <t>Pike  tactical</t>
  </si>
  <si>
    <t>Curveblade  carbon steel</t>
  </si>
  <si>
    <t>Swoop hammer  tactical</t>
  </si>
  <si>
    <t>Devastation blade  wrack</t>
  </si>
  <si>
    <t>Doshko  advanced</t>
  </si>
  <si>
    <t>Staff  sentinel</t>
  </si>
  <si>
    <t>Pike  advanced</t>
  </si>
  <si>
    <t>Swoop hammer  advanced</t>
  </si>
  <si>
    <t>Curveblade  ultrathin</t>
  </si>
  <si>
    <t>Doshko  ultrathin</t>
  </si>
  <si>
    <t>Devastation blade  Ruin</t>
  </si>
  <si>
    <t>Staff  repeller I</t>
  </si>
  <si>
    <t>3d8</t>
  </si>
  <si>
    <t>Swoop hammer  mach</t>
  </si>
  <si>
    <t>Doshko  zero-edge</t>
  </si>
  <si>
    <t>7d12</t>
  </si>
  <si>
    <t>Pike  elite</t>
  </si>
  <si>
    <t>Curve blade  buzzblade</t>
  </si>
  <si>
    <t>Doshko  molecular rift</t>
  </si>
  <si>
    <t>10d12</t>
  </si>
  <si>
    <t>Swoop hammer  mach II</t>
  </si>
  <si>
    <t>10d10</t>
  </si>
  <si>
    <t>Devastation blade  apocalypse</t>
  </si>
  <si>
    <t>12d8</t>
  </si>
  <si>
    <t>Doshko  dimensional blade</t>
  </si>
  <si>
    <t>13d12</t>
  </si>
  <si>
    <t>Curve blade dimensional slice</t>
  </si>
  <si>
    <t>12d10</t>
  </si>
  <si>
    <t>Swoop hammer mach III</t>
  </si>
  <si>
    <t>14d10</t>
  </si>
  <si>
    <t>SMALL ARMS</t>
  </si>
  <si>
    <t xml:space="preserve">Zero pistol  frostbite-class </t>
  </si>
  <si>
    <t xml:space="preserve">3 060 </t>
  </si>
  <si>
    <t xml:space="preserve">1d6 </t>
  </si>
  <si>
    <t>60 ft.</t>
  </si>
  <si>
    <t xml:space="preserve">Staggered </t>
  </si>
  <si>
    <t xml:space="preserve">Charges </t>
  </si>
  <si>
    <t xml:space="preserve">Zero pistol  hailstorm-class </t>
  </si>
  <si>
    <t xml:space="preserve">16 900 </t>
  </si>
  <si>
    <t xml:space="preserve">2d6 </t>
  </si>
  <si>
    <t xml:space="preserve">C </t>
  </si>
  <si>
    <t xml:space="preserve">60 ft. </t>
  </si>
  <si>
    <t xml:space="preserve">Zero pistol  blizzard-class </t>
  </si>
  <si>
    <t xml:space="preserve">94 500 </t>
  </si>
  <si>
    <t xml:space="preserve">4d6 </t>
  </si>
  <si>
    <t xml:space="preserve">Zero pistol  avalanche-class </t>
  </si>
  <si>
    <t>492 900</t>
  </si>
  <si>
    <t xml:space="preserve">6d6 </t>
  </si>
  <si>
    <t xml:space="preserve">Flare gun  survival </t>
  </si>
  <si>
    <t xml:space="preserve">1d3 </t>
  </si>
  <si>
    <t xml:space="preserve">F </t>
  </si>
  <si>
    <t xml:space="preserve">30 ft. </t>
  </si>
  <si>
    <t xml:space="preserve">Burn </t>
  </si>
  <si>
    <t xml:space="preserve">flare </t>
  </si>
  <si>
    <t xml:space="preserve">Analog  </t>
  </si>
  <si>
    <t>bright</t>
  </si>
  <si>
    <t xml:space="preserve">Flame pistol </t>
  </si>
  <si>
    <t xml:space="preserve">1d4 </t>
  </si>
  <si>
    <t xml:space="preserve">20 ft. </t>
  </si>
  <si>
    <t xml:space="preserve">Petrol </t>
  </si>
  <si>
    <t xml:space="preserve">Line  </t>
  </si>
  <si>
    <t>LASER</t>
  </si>
  <si>
    <t xml:space="preserve">Laser pistol  azimuth </t>
  </si>
  <si>
    <t xml:space="preserve">80 ft. </t>
  </si>
  <si>
    <t xml:space="preserve">Laser pistol  corona </t>
  </si>
  <si>
    <t xml:space="preserve"> 2d4</t>
  </si>
  <si>
    <t xml:space="preserve"> F</t>
  </si>
  <si>
    <t xml:space="preserve"> 90 ft.</t>
  </si>
  <si>
    <t xml:space="preserve"> Burn </t>
  </si>
  <si>
    <t xml:space="preserve">Laser pistol  aphelion </t>
  </si>
  <si>
    <t xml:space="preserve">14 820 </t>
  </si>
  <si>
    <t xml:space="preserve">3d4 </t>
  </si>
  <si>
    <t>90 ft.</t>
  </si>
  <si>
    <t xml:space="preserve">Boost </t>
  </si>
  <si>
    <t xml:space="preserve">Laser pistol  perihelion </t>
  </si>
  <si>
    <t xml:space="preserve">40 200 </t>
  </si>
  <si>
    <t xml:space="preserve">4d4 </t>
  </si>
  <si>
    <t xml:space="preserve">90 ft. </t>
  </si>
  <si>
    <t xml:space="preserve"> 2d4 </t>
  </si>
  <si>
    <t xml:space="preserve">Laser pistol  parallax </t>
  </si>
  <si>
    <t xml:space="preserve">82 000 </t>
  </si>
  <si>
    <t xml:space="preserve">5d4 </t>
  </si>
  <si>
    <t>Boost</t>
  </si>
  <si>
    <t xml:space="preserve">Laser pistol  zenith </t>
  </si>
  <si>
    <t xml:space="preserve">245 200 </t>
  </si>
  <si>
    <t xml:space="preserve">8d4 </t>
  </si>
  <si>
    <t xml:space="preserve">100 ft. </t>
  </si>
  <si>
    <t xml:space="preserve"> 4d4 </t>
  </si>
  <si>
    <t xml:space="preserve">Plasma pistol  red star </t>
  </si>
  <si>
    <t xml:space="preserve">7 200 </t>
  </si>
  <si>
    <t xml:space="preserve">1d8 </t>
  </si>
  <si>
    <t xml:space="preserve">E </t>
  </si>
  <si>
    <t xml:space="preserve"> 20 ft.</t>
  </si>
  <si>
    <t xml:space="preserve"> Burn</t>
  </si>
  <si>
    <t xml:space="preserve"> 1d8 </t>
  </si>
  <si>
    <t xml:space="preserve">Plasma pistol  yellow star </t>
  </si>
  <si>
    <t xml:space="preserve">40 300 </t>
  </si>
  <si>
    <t xml:space="preserve">2d8 </t>
  </si>
  <si>
    <t xml:space="preserve">25 ft. </t>
  </si>
  <si>
    <t xml:space="preserve">Plasma pistol  white star </t>
  </si>
  <si>
    <t xml:space="preserve">107 500 </t>
  </si>
  <si>
    <t xml:space="preserve">3d8 </t>
  </si>
  <si>
    <t xml:space="preserve">Plasma pistol  blue star </t>
  </si>
  <si>
    <t xml:space="preserve">565 000 </t>
  </si>
  <si>
    <t xml:space="preserve">5d8 </t>
  </si>
  <si>
    <t xml:space="preserve"> F </t>
  </si>
  <si>
    <t>40 ft.</t>
  </si>
  <si>
    <t xml:space="preserve">Line </t>
  </si>
  <si>
    <t xml:space="preserve"> Unwieldy</t>
  </si>
  <si>
    <t>PROJECTILE</t>
  </si>
  <si>
    <t xml:space="preserve">Semi-auto pistol  tactical </t>
  </si>
  <si>
    <t xml:space="preserve">P </t>
  </si>
  <si>
    <t xml:space="preserve">Rounds </t>
  </si>
  <si>
    <t xml:space="preserve"> Analog</t>
  </si>
  <si>
    <t xml:space="preserve">Semi-auto pistol  advanced </t>
  </si>
  <si>
    <t xml:space="preserve">5 500 </t>
  </si>
  <si>
    <t xml:space="preserve">Semi-auto pistol  elite </t>
  </si>
  <si>
    <t xml:space="preserve">18 200 </t>
  </si>
  <si>
    <t xml:space="preserve">3d6 </t>
  </si>
  <si>
    <t xml:space="preserve">Semi-auto pistol  paragon </t>
  </si>
  <si>
    <t xml:space="preserve">45 200 </t>
  </si>
  <si>
    <t xml:space="preserve">Gyrojet pistol  tactical </t>
  </si>
  <si>
    <t xml:space="preserve">91 500 </t>
  </si>
  <si>
    <t xml:space="preserve">3d12 </t>
  </si>
  <si>
    <t xml:space="preserve">B </t>
  </si>
  <si>
    <t>80 ft.</t>
  </si>
  <si>
    <t xml:space="preserve">Knockdown </t>
  </si>
  <si>
    <t xml:space="preserve">Mini-rockets </t>
  </si>
  <si>
    <t xml:space="preserve">Gyrojet pistol  advanced </t>
  </si>
  <si>
    <t xml:space="preserve">212 700 </t>
  </si>
  <si>
    <t xml:space="preserve">4d12 </t>
  </si>
  <si>
    <t xml:space="preserve">Gyrojet pistol  elite </t>
  </si>
  <si>
    <t xml:space="preserve">715 800 </t>
  </si>
  <si>
    <t xml:space="preserve">5d12 </t>
  </si>
  <si>
    <t xml:space="preserve">Pulsecaster pistol </t>
  </si>
  <si>
    <t xml:space="preserve">Arc pistol  static </t>
  </si>
  <si>
    <t xml:space="preserve">50 ft. </t>
  </si>
  <si>
    <t xml:space="preserve">Arc </t>
  </si>
  <si>
    <t xml:space="preserve">Arc pistol  aurora </t>
  </si>
  <si>
    <t xml:space="preserve">45 700 </t>
  </si>
  <si>
    <t xml:space="preserve">Arc pistol  storm </t>
  </si>
  <si>
    <t xml:space="preserve">365 500 </t>
  </si>
  <si>
    <t xml:space="preserve">Sonic pistol  thunderstrike </t>
  </si>
  <si>
    <t xml:space="preserve">2 300 </t>
  </si>
  <si>
    <t xml:space="preserve">So </t>
  </si>
  <si>
    <t xml:space="preserve">40 ft. </t>
  </si>
  <si>
    <t xml:space="preserve">Deafen </t>
  </si>
  <si>
    <t xml:space="preserve">Sonic pistol  LFD </t>
  </si>
  <si>
    <t xml:space="preserve">26 200 </t>
  </si>
  <si>
    <t xml:space="preserve">Sonic pistol  HFD </t>
  </si>
  <si>
    <t xml:space="preserve">71 300 </t>
  </si>
  <si>
    <t xml:space="preserve">Sonic pistol  banshee </t>
  </si>
  <si>
    <t xml:space="preserve">191 000 </t>
  </si>
  <si>
    <t xml:space="preserve">4d8 </t>
  </si>
  <si>
    <t xml:space="preserve">Needler pistol </t>
  </si>
  <si>
    <t xml:space="preserve">Injection DC +2 </t>
  </si>
  <si>
    <t xml:space="preserve">Darts </t>
  </si>
  <si>
    <t>LONGARMS</t>
  </si>
  <si>
    <t xml:space="preserve">TWO-HANDED </t>
  </si>
  <si>
    <t xml:space="preserve">Zero rifle  frostbite-class </t>
  </si>
  <si>
    <t xml:space="preserve">2 330 </t>
  </si>
  <si>
    <t xml:space="preserve">Zero rifle  hailstorm-class </t>
  </si>
  <si>
    <t xml:space="preserve">10 100 </t>
  </si>
  <si>
    <t xml:space="preserve"> C </t>
  </si>
  <si>
    <t xml:space="preserve">Zero rifle  blizzard-class </t>
  </si>
  <si>
    <t xml:space="preserve">79 800 </t>
  </si>
  <si>
    <t xml:space="preserve">Zero rifle  avalanche-class </t>
  </si>
  <si>
    <t xml:space="preserve">410 200 </t>
  </si>
  <si>
    <t xml:space="preserve">7d8 </t>
  </si>
  <si>
    <t xml:space="preserve">Flame rifle </t>
  </si>
  <si>
    <t xml:space="preserve">Laser rifle  azimuth </t>
  </si>
  <si>
    <t xml:space="preserve">120 ft. </t>
  </si>
  <si>
    <t xml:space="preserve">Laser rifle  corona </t>
  </si>
  <si>
    <t xml:space="preserve">4 650 </t>
  </si>
  <si>
    <t xml:space="preserve">Laser rifle  aphelion </t>
  </si>
  <si>
    <t xml:space="preserve">14 300 </t>
  </si>
  <si>
    <t xml:space="preserve">Autobeam rifle  tactical </t>
  </si>
  <si>
    <t xml:space="preserve">26 900 </t>
  </si>
  <si>
    <t xml:space="preserve">2d4 </t>
  </si>
  <si>
    <t>Automatic</t>
  </si>
  <si>
    <t xml:space="preserve">Laser rifle  perihelion </t>
  </si>
  <si>
    <t xml:space="preserve">53 800 </t>
  </si>
  <si>
    <t xml:space="preserve">5d6 </t>
  </si>
  <si>
    <t xml:space="preserve">130 ft. </t>
  </si>
  <si>
    <t xml:space="preserve">Autobeam rifle  advanced </t>
  </si>
  <si>
    <t xml:space="preserve">95 500 </t>
  </si>
  <si>
    <t xml:space="preserve">7d4 </t>
  </si>
  <si>
    <t xml:space="preserve"> 60 ft. </t>
  </si>
  <si>
    <t xml:space="preserve">Laser rifle  parallax </t>
  </si>
  <si>
    <t xml:space="preserve">248 000 </t>
  </si>
  <si>
    <t xml:space="preserve">8d6 </t>
  </si>
  <si>
    <t xml:space="preserve">150 ft. </t>
  </si>
  <si>
    <t xml:space="preserve">Autobeam rifle  elite </t>
  </si>
  <si>
    <t xml:space="preserve">548 100 </t>
  </si>
  <si>
    <t xml:space="preserve">12d4 </t>
  </si>
  <si>
    <t xml:space="preserve">Laser rifle  zenith </t>
  </si>
  <si>
    <t xml:space="preserve">722 000 </t>
  </si>
  <si>
    <t xml:space="preserve">11d6 </t>
  </si>
  <si>
    <t xml:space="preserve">Plasma rifle  red star </t>
  </si>
  <si>
    <t xml:space="preserve">4 600 </t>
  </si>
  <si>
    <t xml:space="preserve">1d10 </t>
  </si>
  <si>
    <t xml:space="preserve">Plasma rifle  yellow star </t>
  </si>
  <si>
    <t xml:space="preserve">16 800 </t>
  </si>
  <si>
    <t xml:space="preserve">2d10 </t>
  </si>
  <si>
    <t xml:space="preserve"> Line  </t>
  </si>
  <si>
    <t xml:space="preserve">Plasma caster  white star </t>
  </si>
  <si>
    <t xml:space="preserve">49 100 </t>
  </si>
  <si>
    <t xml:space="preserve">3d10 </t>
  </si>
  <si>
    <t xml:space="preserve">Plasma rifle  white star </t>
  </si>
  <si>
    <t xml:space="preserve">126 600 </t>
  </si>
  <si>
    <t xml:space="preserve">4d10 </t>
  </si>
  <si>
    <t xml:space="preserve"> Line </t>
  </si>
  <si>
    <t xml:space="preserve">Plasma caster  blue star </t>
  </si>
  <si>
    <t>275 000</t>
  </si>
  <si>
    <t xml:space="preserve"> 5d10</t>
  </si>
  <si>
    <t xml:space="preserve"> E </t>
  </si>
  <si>
    <t xml:space="preserve">Plasma rifle  blue star </t>
  </si>
  <si>
    <t xml:space="preserve">935 000 </t>
  </si>
  <si>
    <t xml:space="preserve">8d10 </t>
  </si>
  <si>
    <t>100 ft.</t>
  </si>
  <si>
    <t xml:space="preserve"> 4d8</t>
  </si>
  <si>
    <t xml:space="preserve">Hunting rifle </t>
  </si>
  <si>
    <t xml:space="preserve"> 1d8</t>
  </si>
  <si>
    <t xml:space="preserve"> P </t>
  </si>
  <si>
    <t>Rounds</t>
  </si>
  <si>
    <t xml:space="preserve">Scattergun  utility </t>
  </si>
  <si>
    <t>15 ft.</t>
  </si>
  <si>
    <t xml:space="preserve">Shells </t>
  </si>
  <si>
    <t>Blast</t>
  </si>
  <si>
    <t xml:space="preserve">Acid dart rifle  tactical </t>
  </si>
  <si>
    <t xml:space="preserve">A </t>
  </si>
  <si>
    <t xml:space="preserve"> P</t>
  </si>
  <si>
    <t xml:space="preserve"> 80 ft. </t>
  </si>
  <si>
    <t xml:space="preserve">Corrode </t>
  </si>
  <si>
    <t>Darts</t>
  </si>
  <si>
    <t xml:space="preserve">Autotarget rifle </t>
  </si>
  <si>
    <t>—</t>
  </si>
  <si>
    <t xml:space="preserve"> Rounds</t>
  </si>
  <si>
    <t xml:space="preserve">Crossbolter  tactical </t>
  </si>
  <si>
    <t>70 ft.</t>
  </si>
  <si>
    <t xml:space="preserve">Arrow </t>
  </si>
  <si>
    <t xml:space="preserve">Acid dart rifle  dual </t>
  </si>
  <si>
    <t xml:space="preserve"> 6 900 </t>
  </si>
  <si>
    <t xml:space="preserve"> A </t>
  </si>
  <si>
    <t xml:space="preserve">Seeker rifle  tactical </t>
  </si>
  <si>
    <t xml:space="preserve"> 6 030 </t>
  </si>
  <si>
    <t xml:space="preserve">Crossbolter  dual </t>
  </si>
  <si>
    <t xml:space="preserve"> 8 250 </t>
  </si>
  <si>
    <t xml:space="preserve">Arrows </t>
  </si>
  <si>
    <t xml:space="preserve">Scattergun  snub </t>
  </si>
  <si>
    <t xml:space="preserve">8 300 </t>
  </si>
  <si>
    <t xml:space="preserve">1d12 </t>
  </si>
  <si>
    <t xml:space="preserve">15 ft. </t>
  </si>
  <si>
    <t xml:space="preserve"> Blast</t>
  </si>
  <si>
    <t xml:space="preserve">Magnetar rifle  tactical </t>
  </si>
  <si>
    <t xml:space="preserve">11 800 </t>
  </si>
  <si>
    <t xml:space="preserve"> Rounds </t>
  </si>
  <si>
    <t xml:space="preserve">Combat rifle </t>
  </si>
  <si>
    <t xml:space="preserve">16 500 </t>
  </si>
  <si>
    <t>Acid dart rifle  complex</t>
  </si>
  <si>
    <t xml:space="preserve">39 200 </t>
  </si>
  <si>
    <t xml:space="preserve">Scattergun  impact </t>
  </si>
  <si>
    <t xml:space="preserve">30 400 </t>
  </si>
  <si>
    <t xml:space="preserve">2d12 </t>
  </si>
  <si>
    <t xml:space="preserve">Gyrojet rifle  tactical </t>
  </si>
  <si>
    <t xml:space="preserve">54 000 </t>
  </si>
  <si>
    <t>Magnetar rifle  advanced</t>
  </si>
  <si>
    <t xml:space="preserve">53 700 </t>
  </si>
  <si>
    <t xml:space="preserve">Seeker rifle  advanced </t>
  </si>
  <si>
    <t xml:space="preserve">72 300 </t>
  </si>
  <si>
    <t xml:space="preserve">6d8 </t>
  </si>
  <si>
    <t xml:space="preserve">Gyrojet rifle  advanced </t>
  </si>
  <si>
    <t xml:space="preserve"> 122 800 </t>
  </si>
  <si>
    <t xml:space="preserve">Scattergun  vortex </t>
  </si>
  <si>
    <t xml:space="preserve">91 900 </t>
  </si>
  <si>
    <t>30 ft.</t>
  </si>
  <si>
    <t xml:space="preserve">Magnetar rifle  elite </t>
  </si>
  <si>
    <t xml:space="preserve">185 100 </t>
  </si>
  <si>
    <t xml:space="preserve">Gyrojet rifle  elite </t>
  </si>
  <si>
    <t xml:space="preserve">245 600 </t>
  </si>
  <si>
    <t xml:space="preserve">6d12 </t>
  </si>
  <si>
    <t>ft.</t>
  </si>
  <si>
    <t xml:space="preserve"> Knockdown </t>
  </si>
  <si>
    <t xml:space="preserve">Seeker rifle  elite </t>
  </si>
  <si>
    <t xml:space="preserve">242 500 </t>
  </si>
  <si>
    <t xml:space="preserve">9d8 </t>
  </si>
  <si>
    <t xml:space="preserve">Scattergun  grapeshot </t>
  </si>
  <si>
    <t xml:space="preserve">331 000 </t>
  </si>
  <si>
    <t xml:space="preserve">Magnetar rifle  paragon </t>
  </si>
  <si>
    <t xml:space="preserve">612 600 </t>
  </si>
  <si>
    <t xml:space="preserve">8d8 </t>
  </si>
  <si>
    <t xml:space="preserve">Gyrojet rifle  paragon </t>
  </si>
  <si>
    <t xml:space="preserve">723 500 </t>
  </si>
  <si>
    <t xml:space="preserve">8d12 </t>
  </si>
  <si>
    <t xml:space="preserve">Seeker rifle  paragon </t>
  </si>
  <si>
    <t xml:space="preserve">809 200 </t>
  </si>
  <si>
    <t xml:space="preserve">12d8 </t>
  </si>
  <si>
    <t xml:space="preserve">Pulsecaster rifle </t>
  </si>
  <si>
    <t xml:space="preserve">Arc emitter  tactical </t>
  </si>
  <si>
    <t xml:space="preserve">Blast  </t>
  </si>
  <si>
    <t xml:space="preserve">Arc rifle  static </t>
  </si>
  <si>
    <t xml:space="preserve">4 200 </t>
  </si>
  <si>
    <t xml:space="preserve">70 ft. </t>
  </si>
  <si>
    <t xml:space="preserve">Arc emitter  advanced </t>
  </si>
  <si>
    <t xml:space="preserve">13 200 </t>
  </si>
  <si>
    <t xml:space="preserve">Stun  </t>
  </si>
  <si>
    <t xml:space="preserve">Arc rifle  aurora </t>
  </si>
  <si>
    <t xml:space="preserve">24 500 </t>
  </si>
  <si>
    <t xml:space="preserve">Arc rifle  storm </t>
  </si>
  <si>
    <t xml:space="preserve">190 300 </t>
  </si>
  <si>
    <t xml:space="preserve"> Arc </t>
  </si>
  <si>
    <t xml:space="preserve">Arc rifle  tempest </t>
  </si>
  <si>
    <t xml:space="preserve">622 000 </t>
  </si>
  <si>
    <t xml:space="preserve">Sonic rifle  thunderstrike </t>
  </si>
  <si>
    <t xml:space="preserve">3 400 </t>
  </si>
  <si>
    <t xml:space="preserve"> 50 ft.</t>
  </si>
  <si>
    <t xml:space="preserve"> Deafen </t>
  </si>
  <si>
    <t xml:space="preserve">Streetsweeper  thunderstrike </t>
  </si>
  <si>
    <t xml:space="preserve">7 150 </t>
  </si>
  <si>
    <t xml:space="preserve"> 50 ft. </t>
  </si>
  <si>
    <t xml:space="preserve">Sonic rifle  LFD </t>
  </si>
  <si>
    <t xml:space="preserve">17 000 </t>
  </si>
  <si>
    <t xml:space="preserve"> —</t>
  </si>
  <si>
    <t xml:space="preserve">Streetsweeper  LFD </t>
  </si>
  <si>
    <t xml:space="preserve">39 300 </t>
  </si>
  <si>
    <t>50 ft.</t>
  </si>
  <si>
    <t>Charges</t>
  </si>
  <si>
    <t xml:space="preserve">Sonic rifle  HFD </t>
  </si>
  <si>
    <t xml:space="preserve">80 200 </t>
  </si>
  <si>
    <t xml:space="preserve">Streetsweeper  HFD </t>
  </si>
  <si>
    <t xml:space="preserve">195 000 </t>
  </si>
  <si>
    <t xml:space="preserve">5d10 </t>
  </si>
  <si>
    <t xml:space="preserve">Sonic rifle  banshee </t>
  </si>
  <si>
    <t xml:space="preserve">364 500 </t>
  </si>
  <si>
    <t>6d10</t>
  </si>
  <si>
    <t xml:space="preserve"> So</t>
  </si>
  <si>
    <t xml:space="preserve">Needler rifle </t>
  </si>
  <si>
    <t xml:space="preserve">Injection </t>
  </si>
  <si>
    <t xml:space="preserve">DC +2 </t>
  </si>
  <si>
    <t>HEAVY WEAPONS</t>
  </si>
  <si>
    <t xml:space="preserve">Zero cannon  tactical </t>
  </si>
  <si>
    <t xml:space="preserve">23 000 </t>
  </si>
  <si>
    <t xml:space="preserve">Zero cannon  advanced </t>
  </si>
  <si>
    <t xml:space="preserve">81 400 </t>
  </si>
  <si>
    <t xml:space="preserve">Zero cannon  elite </t>
  </si>
  <si>
    <t xml:space="preserve">412 800 </t>
  </si>
  <si>
    <t xml:space="preserve">Flamethrower  ifrit-class </t>
  </si>
  <si>
    <t xml:space="preserve">Flamethrower  salamander-class </t>
  </si>
  <si>
    <t xml:space="preserve">8 600 </t>
  </si>
  <si>
    <t xml:space="preserve"> 30 ft. </t>
  </si>
  <si>
    <t xml:space="preserve">Flamethrower  hellhound-class </t>
  </si>
  <si>
    <t xml:space="preserve">35 100 </t>
  </si>
  <si>
    <t xml:space="preserve"> Analog  </t>
  </si>
  <si>
    <t xml:space="preserve">Flamethrower  firedrake-class </t>
  </si>
  <si>
    <t xml:space="preserve">128 000 </t>
  </si>
  <si>
    <t xml:space="preserve"> Analog </t>
  </si>
  <si>
    <t xml:space="preserve"> Blast  </t>
  </si>
  <si>
    <t xml:space="preserve">Flamethrower  phoenix-class </t>
  </si>
  <si>
    <t xml:space="preserve">367 500 </t>
  </si>
  <si>
    <t xml:space="preserve">9d6 </t>
  </si>
  <si>
    <t xml:space="preserve">Artillery laser  azimuth </t>
  </si>
  <si>
    <t xml:space="preserve"> 1d10 </t>
  </si>
  <si>
    <t>Penetrating</t>
  </si>
  <si>
    <t xml:space="preserve">Artillery laser  corona </t>
  </si>
  <si>
    <t xml:space="preserve">Artillery laser  aphelion </t>
  </si>
  <si>
    <t xml:space="preserve">Autobeam artillery  tactical </t>
  </si>
  <si>
    <t xml:space="preserve">19 400 </t>
  </si>
  <si>
    <t xml:space="preserve">Artillery laser  perihelion </t>
  </si>
  <si>
    <t xml:space="preserve">Autobeam artillery  advanced </t>
  </si>
  <si>
    <t xml:space="preserve">145 700 </t>
  </si>
  <si>
    <t xml:space="preserve">Artillery laser  parallax </t>
  </si>
  <si>
    <t xml:space="preserve"> Charges </t>
  </si>
  <si>
    <t xml:space="preserve"> Penetrating</t>
  </si>
  <si>
    <t xml:space="preserve">Autobeam artillery  elite </t>
  </si>
  <si>
    <t xml:space="preserve">543 300 </t>
  </si>
  <si>
    <t>6d8</t>
  </si>
  <si>
    <t>120 ft.</t>
  </si>
  <si>
    <t xml:space="preserve">Artillery laser  zenith </t>
  </si>
  <si>
    <t xml:space="preserve">Plasma cannon  red star </t>
  </si>
  <si>
    <t xml:space="preserve">8 650 </t>
  </si>
  <si>
    <t xml:space="preserve">Explode (5 ft.)  </t>
  </si>
  <si>
    <t xml:space="preserve">Plasma cannon  yellow star </t>
  </si>
  <si>
    <t xml:space="preserve">62 800 </t>
  </si>
  <si>
    <t xml:space="preserve">Explode (5 ft.) </t>
  </si>
  <si>
    <t xml:space="preserve">Plasma cannon  white star </t>
  </si>
  <si>
    <t xml:space="preserve">189 200 </t>
  </si>
  <si>
    <t xml:space="preserve">6d10 </t>
  </si>
  <si>
    <t xml:space="preserve">Plasma cannon  blue star </t>
  </si>
  <si>
    <t xml:space="preserve">950 000 </t>
  </si>
  <si>
    <t xml:space="preserve">Explode (10 ft.) </t>
  </si>
  <si>
    <t xml:space="preserve">Reaction cannon  light </t>
  </si>
  <si>
    <t xml:space="preserve">Machine gun  squad </t>
  </si>
  <si>
    <t xml:space="preserve">2 060 </t>
  </si>
  <si>
    <t xml:space="preserve"> Automatic</t>
  </si>
  <si>
    <t xml:space="preserve">X-gen gun  tactical </t>
  </si>
  <si>
    <t xml:space="preserve">4 240 </t>
  </si>
  <si>
    <t xml:space="preserve">Reaction cannon  tactical </t>
  </si>
  <si>
    <t xml:space="preserve">6 100 </t>
  </si>
  <si>
    <t xml:space="preserve">Machine gun  light </t>
  </si>
  <si>
    <t xml:space="preserve">X-gen gun  advanced </t>
  </si>
  <si>
    <t xml:space="preserve">13 100 </t>
  </si>
  <si>
    <t xml:space="preserve">Reaction cannon  heavy </t>
  </si>
  <si>
    <t xml:space="preserve">16 750 </t>
  </si>
  <si>
    <t xml:space="preserve"> 100 ft. </t>
  </si>
  <si>
    <t xml:space="preserve">Stellar cannon  light </t>
  </si>
  <si>
    <t xml:space="preserve">19 200 </t>
  </si>
  <si>
    <t xml:space="preserve">Wound </t>
  </si>
  <si>
    <t xml:space="preserve">Crossbolter  advanced </t>
  </si>
  <si>
    <t xml:space="preserve">21 900 </t>
  </si>
  <si>
    <t xml:space="preserve">Machine gun  medium </t>
  </si>
  <si>
    <t xml:space="preserve">23 100 </t>
  </si>
  <si>
    <t xml:space="preserve">X-gen gun  elite </t>
  </si>
  <si>
    <t xml:space="preserve">Crossbolter  elite </t>
  </si>
  <si>
    <t xml:space="preserve">71 400 </t>
  </si>
  <si>
    <t xml:space="preserve">Reaction cannon  advanced </t>
  </si>
  <si>
    <t xml:space="preserve">73 000 </t>
  </si>
  <si>
    <t xml:space="preserve">Stellar cannon  heavy </t>
  </si>
  <si>
    <t xml:space="preserve">122 800 </t>
  </si>
  <si>
    <t xml:space="preserve">Machine gun  heavy </t>
  </si>
  <si>
    <t xml:space="preserve">220 300 </t>
  </si>
  <si>
    <t xml:space="preserve">7d10 </t>
  </si>
  <si>
    <t xml:space="preserve">Reaction cannon  elite </t>
  </si>
  <si>
    <t xml:space="preserve">244 000 </t>
  </si>
  <si>
    <t xml:space="preserve">Crossbolter  paragon </t>
  </si>
  <si>
    <t xml:space="preserve">327 200 </t>
  </si>
  <si>
    <t xml:space="preserve">10d10 </t>
  </si>
  <si>
    <t xml:space="preserve">Reaction cannon  paragon </t>
  </si>
  <si>
    <t xml:space="preserve">810 000 </t>
  </si>
  <si>
    <t xml:space="preserve">12d10 </t>
  </si>
  <si>
    <t xml:space="preserve">X-gen gun  paragon </t>
  </si>
  <si>
    <t xml:space="preserve">826 000 </t>
  </si>
  <si>
    <t xml:space="preserve">9d12 </t>
  </si>
  <si>
    <t xml:space="preserve">Shock caster  static </t>
  </si>
  <si>
    <t xml:space="preserve"> 4 620 </t>
  </si>
  <si>
    <t xml:space="preserve">Shock caster  aurora </t>
  </si>
  <si>
    <t xml:space="preserve">19 100 </t>
  </si>
  <si>
    <t xml:space="preserve">Explode (15 ft.)  </t>
  </si>
  <si>
    <t xml:space="preserve">Shock caster  storm </t>
  </si>
  <si>
    <t xml:space="preserve">164 800 </t>
  </si>
  <si>
    <t xml:space="preserve">Explode (20 ft.) </t>
  </si>
  <si>
    <t xml:space="preserve">Shock caster  tempest </t>
  </si>
  <si>
    <t xml:space="preserve">735 000 </t>
  </si>
  <si>
    <t xml:space="preserve">7d12 </t>
  </si>
  <si>
    <t xml:space="preserve">Explode (20 ft.)  </t>
  </si>
  <si>
    <t xml:space="preserve">Screamer  thunderstrike </t>
  </si>
  <si>
    <t xml:space="preserve">3 350 </t>
  </si>
  <si>
    <t xml:space="preserve">Screamer  LFD </t>
  </si>
  <si>
    <t xml:space="preserve">14 000 </t>
  </si>
  <si>
    <t xml:space="preserve">Blast </t>
  </si>
  <si>
    <t xml:space="preserve">Screamer  HFD </t>
  </si>
  <si>
    <t xml:space="preserve">NIL grenade launcher  merc </t>
  </si>
  <si>
    <t xml:space="preserve">By grenade </t>
  </si>
  <si>
    <t xml:space="preserve">Grenades </t>
  </si>
  <si>
    <t xml:space="preserve">NIL grenade launcher  squad </t>
  </si>
  <si>
    <t xml:space="preserve">9 400 </t>
  </si>
  <si>
    <t xml:space="preserve"> Grenades </t>
  </si>
  <si>
    <t xml:space="preserve">IMDS Missile launcher </t>
  </si>
  <si>
    <t xml:space="preserve"> 18 200</t>
  </si>
  <si>
    <t>By missile</t>
  </si>
  <si>
    <t xml:space="preserve">Missile </t>
  </si>
  <si>
    <t xml:space="preserve"> Sniper WEAPONS</t>
  </si>
  <si>
    <t xml:space="preserve">Shirren-eye rifle  tactical </t>
  </si>
  <si>
    <t xml:space="preserve">Sniper (250 ft.)  </t>
  </si>
  <si>
    <t xml:space="preserve">Unwieldy </t>
  </si>
  <si>
    <t xml:space="preserve">Shirren-eye rifle  advanced </t>
  </si>
  <si>
    <t xml:space="preserve">9 350 </t>
  </si>
  <si>
    <t xml:space="preserve"> 70 ft. </t>
  </si>
  <si>
    <t xml:space="preserve">Sniper (500 ft.)  </t>
  </si>
  <si>
    <t xml:space="preserve">Shirren-eye rifle  elite </t>
  </si>
  <si>
    <t xml:space="preserve">Sniper (750 ft.)  </t>
  </si>
  <si>
    <t xml:space="preserve">Shirren-eye rifle  paragon </t>
  </si>
  <si>
    <t xml:space="preserve">147 200 </t>
  </si>
  <si>
    <t xml:space="preserve">Sniper (1 000 ft.)  </t>
  </si>
  <si>
    <t xml:space="preserve">Shirren-eye rifle  warpshot </t>
  </si>
  <si>
    <t xml:space="preserve">740 800 </t>
  </si>
  <si>
    <t xml:space="preserve">Sniper (1 000 ft.) </t>
  </si>
  <si>
    <t>nonlethal</t>
  </si>
  <si>
    <t>archaic</t>
  </si>
  <si>
    <t>operative</t>
  </si>
  <si>
    <t>capacity</t>
  </si>
  <si>
    <t>usage</t>
  </si>
  <si>
    <t xml:space="preserve">operative </t>
  </si>
  <si>
    <t>powered</t>
  </si>
  <si>
    <t>stun</t>
  </si>
  <si>
    <t xml:space="preserve">block </t>
  </si>
  <si>
    <t>thrown</t>
  </si>
  <si>
    <t>block</t>
  </si>
  <si>
    <t xml:space="preserve">nonlethal </t>
  </si>
  <si>
    <t xml:space="preserve">reach </t>
  </si>
  <si>
    <t>trip</t>
  </si>
  <si>
    <t xml:space="preserve">stun </t>
  </si>
  <si>
    <t>reach</t>
  </si>
  <si>
    <t>unwieldy</t>
  </si>
  <si>
    <t>6</t>
  </si>
  <si>
    <t>Severe Wound</t>
  </si>
  <si>
    <t>AMMO USAGE</t>
  </si>
  <si>
    <t>WEAPON 1</t>
  </si>
  <si>
    <t>WEAPON 4</t>
  </si>
  <si>
    <t>WEAPON 3</t>
  </si>
  <si>
    <t>WEAPON 2</t>
  </si>
  <si>
    <t>DMG Type</t>
  </si>
  <si>
    <t>.1</t>
  </si>
  <si>
    <t xml:space="preserve"> Single Total</t>
  </si>
  <si>
    <t>MULTI Total</t>
  </si>
  <si>
    <t>LVL</t>
  </si>
  <si>
    <t>COST</t>
  </si>
  <si>
    <t>GRIP</t>
  </si>
  <si>
    <t xml:space="preserve">LEVEL </t>
  </si>
  <si>
    <t xml:space="preserve">PRICE </t>
  </si>
  <si>
    <t xml:space="preserve">Bonding epoxy </t>
  </si>
  <si>
    <t xml:space="preserve">Gear clamp </t>
  </si>
  <si>
    <t xml:space="preserve">Hygiene kit </t>
  </si>
  <si>
    <t xml:space="preserve">Space suit </t>
  </si>
  <si>
    <t xml:space="preserve">Grain </t>
  </si>
  <si>
    <t xml:space="preserve">Textiles, common </t>
  </si>
  <si>
    <t xml:space="preserve">Textiles, fine </t>
  </si>
  <si>
    <t xml:space="preserve">UPB (1000) </t>
  </si>
  <si>
    <t xml:space="preserve">NAME/MODEL </t>
  </si>
  <si>
    <t xml:space="preserve">HANDS </t>
  </si>
  <si>
    <t xml:space="preserve">BULK </t>
  </si>
  <si>
    <t>USAGE</t>
  </si>
  <si>
    <t>DESCRIPTION</t>
  </si>
  <si>
    <t>1/hour</t>
  </si>
  <si>
    <t xml:space="preserve">Medkit, basic </t>
  </si>
  <si>
    <t xml:space="preserve">Medpatch </t>
  </si>
  <si>
    <t xml:space="preserve">Medkit, advanced </t>
  </si>
  <si>
    <t xml:space="preserve">Sprayflesh </t>
  </si>
  <si>
    <t xml:space="preserve">Medical lab </t>
  </si>
  <si>
    <t xml:space="preserve">Beacon </t>
  </si>
  <si>
    <t xml:space="preserve">Flashlight </t>
  </si>
  <si>
    <t xml:space="preserve">Lantern </t>
  </si>
  <si>
    <t xml:space="preserve">Spotlight </t>
  </si>
  <si>
    <t xml:space="preserve">Binders </t>
  </si>
  <si>
    <t xml:space="preserve">Manacles </t>
  </si>
  <si>
    <t xml:space="preserve">Signal jammer </t>
  </si>
  <si>
    <t>1/10 minute</t>
  </si>
  <si>
    <t xml:space="preserve">Detonator </t>
  </si>
  <si>
    <t>1/use</t>
  </si>
  <si>
    <t xml:space="preserve">Fire extinguisher </t>
  </si>
  <si>
    <t>20 1/round</t>
  </si>
  <si>
    <t xml:space="preserve">Tool kit </t>
  </si>
  <si>
    <t xml:space="preserve">Grappler </t>
  </si>
  <si>
    <t>1/minute</t>
  </si>
  <si>
    <t xml:space="preserve">Holoskin </t>
  </si>
  <si>
    <t xml:space="preserve">Tool kit, engineering specialty </t>
  </si>
  <si>
    <t xml:space="preserve">Laser microphone </t>
  </si>
  <si>
    <t xml:space="preserve">Spy drone </t>
  </si>
  <si>
    <t xml:space="preserve">Motion detector </t>
  </si>
  <si>
    <t xml:space="preserve">X-ray visor </t>
  </si>
  <si>
    <t>1/round</t>
  </si>
  <si>
    <t xml:space="preserve">Regeneration table </t>
  </si>
  <si>
    <t>Cable line, titanium alloy (10ft.)</t>
  </si>
  <si>
    <t>Cable line, adamantine alloy (10 ft.)</t>
  </si>
  <si>
    <t>Personal Comm Unit</t>
  </si>
  <si>
    <t>System-wide Comm Unit</t>
  </si>
  <si>
    <t>Unlimited Comm Unit</t>
  </si>
  <si>
    <t>Simple Lock</t>
  </si>
  <si>
    <t>Average Lock</t>
  </si>
  <si>
    <t>Good Lock</t>
  </si>
  <si>
    <t>Superior Lock</t>
  </si>
  <si>
    <t>Clothing, Everyday</t>
  </si>
  <si>
    <t xml:space="preserve">Clothing, Environmental </t>
  </si>
  <si>
    <t xml:space="preserve">Backpack, Consumer </t>
  </si>
  <si>
    <t xml:space="preserve">Backpack, Industrial </t>
  </si>
  <si>
    <t xml:space="preserve">Clothing, Formal </t>
  </si>
  <si>
    <t xml:space="preserve">Clothing, Professional </t>
  </si>
  <si>
    <t xml:space="preserve">Clothing, Travel </t>
  </si>
  <si>
    <t xml:space="preserve">Tent, Mass produced </t>
  </si>
  <si>
    <t xml:space="preserve">Tent, Mobile hotelier </t>
  </si>
  <si>
    <t xml:space="preserve">Intoxicant, Minor </t>
  </si>
  <si>
    <t xml:space="preserve">Intoxicant, Superior </t>
  </si>
  <si>
    <t xml:space="preserve">Meal, Poor </t>
  </si>
  <si>
    <t xml:space="preserve">Meal, Common </t>
  </si>
  <si>
    <t xml:space="preserve">Meal, Good </t>
  </si>
  <si>
    <t xml:space="preserve">Meal, Field ration (1 week) </t>
  </si>
  <si>
    <t xml:space="preserve">Meal, R2E (Ready to Eat) </t>
  </si>
  <si>
    <t>Qty</t>
  </si>
  <si>
    <t>-</t>
  </si>
  <si>
    <t>ARMOR TYPE</t>
  </si>
  <si>
    <t xml:space="preserve">ARMOR MODEL </t>
  </si>
  <si>
    <t xml:space="preserve">EAC BONUS </t>
  </si>
  <si>
    <t xml:space="preserve">KAC BONUS </t>
  </si>
  <si>
    <t xml:space="preserve">MAXIMUM DEX BONUS </t>
  </si>
  <si>
    <t xml:space="preserve">ARMOR CHECK PENALTY </t>
  </si>
  <si>
    <t xml:space="preserve">SPEED ADJUSTMENT </t>
  </si>
  <si>
    <t xml:space="preserve">UPGRADE SLOTS </t>
  </si>
  <si>
    <t xml:space="preserve"> LIGHT ARMOR</t>
  </si>
  <si>
    <t xml:space="preserve">Estex suit I </t>
  </si>
  <si>
    <t xml:space="preserve">Second skin </t>
  </si>
  <si>
    <t xml:space="preserve">Stationwear, flight suit </t>
  </si>
  <si>
    <t xml:space="preserve">Freebooter armor I </t>
  </si>
  <si>
    <t xml:space="preserve">Kasatha microcord I </t>
  </si>
  <si>
    <t xml:space="preserve">Carbon skin, graphite </t>
  </si>
  <si>
    <t xml:space="preserve">Stationwear, casual </t>
  </si>
  <si>
    <t xml:space="preserve">Defrex hide </t>
  </si>
  <si>
    <t xml:space="preserve">Lashunta tempweave, basic </t>
  </si>
  <si>
    <t xml:space="preserve">D-suit I </t>
  </si>
  <si>
    <t xml:space="preserve">Estex suit II </t>
  </si>
  <si>
    <t xml:space="preserve">Stationwear, business </t>
  </si>
  <si>
    <t xml:space="preserve">Freebooter armor II </t>
  </si>
  <si>
    <t xml:space="preserve">Kasatha microcord II </t>
  </si>
  <si>
    <t xml:space="preserve">Stationwear, elite </t>
  </si>
  <si>
    <t xml:space="preserve">Ysoki refractor suit </t>
  </si>
  <si>
    <t xml:space="preserve">AbadarCorp travel suit, silver </t>
  </si>
  <si>
    <t xml:space="preserve">D-suit II </t>
  </si>
  <si>
    <t xml:space="preserve">Estex suit III </t>
  </si>
  <si>
    <t xml:space="preserve">Kasatha microcord III </t>
  </si>
  <si>
    <t xml:space="preserve">Lashunta tempweave, advanced </t>
  </si>
  <si>
    <t xml:space="preserve">AbadarCorp travel suit, gold </t>
  </si>
  <si>
    <t xml:space="preserve">D-suit III </t>
  </si>
  <si>
    <t xml:space="preserve">Carbon skin, white carbon </t>
  </si>
  <si>
    <t xml:space="preserve">Freebooter armor III </t>
  </si>
  <si>
    <t xml:space="preserve">Kasatha microcord IV </t>
  </si>
  <si>
    <t xml:space="preserve">AbadarCorp travel suit, platinum </t>
  </si>
  <si>
    <t xml:space="preserve">Hardlight series, squad </t>
  </si>
  <si>
    <t xml:space="preserve">D-suit IV </t>
  </si>
  <si>
    <t xml:space="preserve">Estex suit IV </t>
  </si>
  <si>
    <t xml:space="preserve">Echelon fashion, ready to wear </t>
  </si>
  <si>
    <t xml:space="preserve">Freebooter armor IV </t>
  </si>
  <si>
    <t xml:space="preserve">Carbon skin, diamond </t>
  </si>
  <si>
    <t xml:space="preserve">Hardlight series, elite </t>
  </si>
  <si>
    <t xml:space="preserve">Swarmsuit </t>
  </si>
  <si>
    <t xml:space="preserve">Shotalashu armor </t>
  </si>
  <si>
    <t xml:space="preserve">D-suit V </t>
  </si>
  <si>
    <t xml:space="preserve">Echelon fashion, bespoke </t>
  </si>
  <si>
    <t xml:space="preserve">Freebooter armor V </t>
  </si>
  <si>
    <t xml:space="preserve">D-suit VI </t>
  </si>
  <si>
    <t xml:space="preserve">Carbon skin, nanotube </t>
  </si>
  <si>
    <t xml:space="preserve">Hardlight series, specialist </t>
  </si>
  <si>
    <t>HEAVY ARMOR</t>
  </si>
  <si>
    <t xml:space="preserve">Ceremonial plate, troop </t>
  </si>
  <si>
    <t xml:space="preserve">Golemforged plating I </t>
  </si>
  <si>
    <t xml:space="preserve">Lashunta ringwear I </t>
  </si>
  <si>
    <t xml:space="preserve">Hidden soldier armor </t>
  </si>
  <si>
    <t xml:space="preserve">Iridishell, basic </t>
  </si>
  <si>
    <t xml:space="preserve">Thinplate </t>
  </si>
  <si>
    <t xml:space="preserve">Defiance series, squad </t>
  </si>
  <si>
    <t xml:space="preserve">Golemforged plating II </t>
  </si>
  <si>
    <t xml:space="preserve">Ceremonial plate, officer </t>
  </si>
  <si>
    <t xml:space="preserve">Lashunta ringwear II </t>
  </si>
  <si>
    <t xml:space="preserve">Vesk overplate I </t>
  </si>
  <si>
    <t xml:space="preserve">Ceremonial plate, commander </t>
  </si>
  <si>
    <t xml:space="preserve">Defiance series, elite </t>
  </si>
  <si>
    <t xml:space="preserve">Golemforged plating III </t>
  </si>
  <si>
    <t xml:space="preserve">Lashunta ringwear III </t>
  </si>
  <si>
    <t xml:space="preserve">Vesk overplate II </t>
  </si>
  <si>
    <t xml:space="preserve">Iridishell, advanced </t>
  </si>
  <si>
    <t xml:space="preserve">Skyfire armor, pinion </t>
  </si>
  <si>
    <t xml:space="preserve">Defiance series, specialist </t>
  </si>
  <si>
    <t xml:space="preserve">Golemforged plating IV </t>
  </si>
  <si>
    <t xml:space="preserve">Lashunta ringwear IV </t>
  </si>
  <si>
    <t xml:space="preserve">Vesk overplate III </t>
  </si>
  <si>
    <t xml:space="preserve">Aegis series, squad </t>
  </si>
  <si>
    <t xml:space="preserve">Iridishell, superior </t>
  </si>
  <si>
    <t xml:space="preserve">Vesk monolith I </t>
  </si>
  <si>
    <t xml:space="preserve">Skyfire armor, exident </t>
  </si>
  <si>
    <t xml:space="preserve">Golemforged plating V </t>
  </si>
  <si>
    <t xml:space="preserve">Vesk overplate IV </t>
  </si>
  <si>
    <t xml:space="preserve">Enginerunner </t>
  </si>
  <si>
    <t xml:space="preserve">Lashunta ringwear V </t>
  </si>
  <si>
    <t xml:space="preserve">Steelbones </t>
  </si>
  <si>
    <t xml:space="preserve">Vesk monolith II </t>
  </si>
  <si>
    <t xml:space="preserve">Aegis series, elite </t>
  </si>
  <si>
    <t xml:space="preserve">Vesk overplate V </t>
  </si>
  <si>
    <t xml:space="preserve">Vitrum plate </t>
  </si>
  <si>
    <t xml:space="preserve">Voidshield armor </t>
  </si>
  <si>
    <t xml:space="preserve">Aegis series, specialist </t>
  </si>
  <si>
    <t xml:space="preserve">Vesk monolith III </t>
  </si>
  <si>
    <t>POWERED ARMOR</t>
  </si>
  <si>
    <t xml:space="preserve">WALK SPEED </t>
  </si>
  <si>
    <t>FLY SPEED</t>
  </si>
  <si>
    <t>CLIMB SPEED</t>
  </si>
  <si>
    <t xml:space="preserve">STRENGTH </t>
  </si>
  <si>
    <t>STRMOD</t>
  </si>
  <si>
    <t xml:space="preserve">DAMAGE </t>
  </si>
  <si>
    <t>DMGTYPE</t>
  </si>
  <si>
    <t xml:space="preserve">SIZE </t>
  </si>
  <si>
    <t>REACH</t>
  </si>
  <si>
    <t xml:space="preserve">WEAPON SLOTS </t>
  </si>
  <si>
    <t>DESCRIPT</t>
  </si>
  <si>
    <t>BATTLE HARNESS</t>
  </si>
  <si>
    <t>30 feet</t>
  </si>
  <si>
    <t xml:space="preserve">(+4) </t>
  </si>
  <si>
    <t>The battle harness is the basic powered armor frame used by infantry units in professional militaries.</t>
  </si>
  <si>
    <t>CARGO LIFTER</t>
  </si>
  <si>
    <t xml:space="preserve">(+5) </t>
  </si>
  <si>
    <t>FLIGHT FRAME</t>
  </si>
  <si>
    <t xml:space="preserve">(+6) </t>
  </si>
  <si>
    <t>This massive, sleek machine is shaped like a person and equipped with powerful thrusters built into the feet and attached to the back, giving it a fly speed with average maneuverability.</t>
  </si>
  <si>
    <t>SPIDER HARNESS</t>
  </si>
  <si>
    <t>25 feet</t>
  </si>
  <si>
    <t>This suspension harness has six arachnid legs. Each leg has a gravitic attraction device at the tip, allowing the armor to climb up walls and even walk across ceilings. The armor grants the wearer a climb speed of 25 feet. A spider harness also has powered arm braces that attach to the wearer’s arms, allowing the wearer to use weapons.</t>
  </si>
  <si>
    <t>JARLSLAYER</t>
  </si>
  <si>
    <t xml:space="preserve">(+9) </t>
  </si>
  <si>
    <t>The dwarven-built jarlslayer suit is traditionally shaped like a stocky, heavily armored dwarf with articulated hands, though other races have created sleeker, more modern-looking versions.</t>
  </si>
  <si>
    <t xml:space="preserve">POWER ARMOR BULK </t>
  </si>
  <si>
    <t>A cargo lifter consists of a simple metal frame atop slow-moving legs or treads. Rather than having articulated hands, its arms end in specialized gripping tools meant to lift bulky containers. A cargo lifter can’t use weapons and takes a -4 penalty to all attack rolls. It can carry 10 bulk more than normal for its Strength score without becoming encumbered or overburdened.</t>
  </si>
  <si>
    <t>Adjust (From Armor)</t>
  </si>
  <si>
    <t xml:space="preserve">UPGRADE </t>
  </si>
  <si>
    <t xml:space="preserve">SLOTS </t>
  </si>
  <si>
    <t>ARMRTYP01</t>
  </si>
  <si>
    <t xml:space="preserve">ARMRTYP02 </t>
  </si>
  <si>
    <t>CAPACITY</t>
  </si>
  <si>
    <t xml:space="preserve">Infrared sensors </t>
  </si>
  <si>
    <t>Any</t>
  </si>
  <si>
    <t>You gain darkvision with a range of 60 feet.</t>
  </si>
  <si>
    <t xml:space="preserve">Quick-release sheath </t>
  </si>
  <si>
    <t xml:space="preserve">Any </t>
  </si>
  <si>
    <t>This articulated compartment can hold a one-handed weapon of no more than light bulk. You can activate this upgrade as a swift action to put the item in your hand as though you’d drawn it.</t>
  </si>
  <si>
    <t xml:space="preserve">Radiation buffer </t>
  </si>
  <si>
    <t>This device grants a +2 bonus to your initial saving throw against radiation (see page 403) in addition to any bonuses from your armor’s environmental protection. This doesn’t provide any bonus to saves against the secondary effects of radiation.</t>
  </si>
  <si>
    <t xml:space="preserve">Tensile reinforcement </t>
  </si>
  <si>
    <t>NEG</t>
  </si>
  <si>
    <t>When calculating your armor’s hardness and Hit Points (see page 409), treat it as if its item level were 5 higher.</t>
  </si>
  <si>
    <t xml:space="preserve">Automated loader </t>
  </si>
  <si>
    <t xml:space="preserve">Powered </t>
  </si>
  <si>
    <t>This device attaches to powered armor and consists of a small robotic arm and a storage compartment that holds up to 2 bulk of ammunition and batteries. You can activate the automated as a move action to reload or recharge a weapon that’s mounted to the powered armor (but not to replace the batteries of the powered armor itself). Abilities that let you reload faster than a move action don’t apply to an automated loader. This upgrade can be installed only in powered armor.</t>
  </si>
  <si>
    <t xml:space="preserve">Jump jets </t>
  </si>
  <si>
    <t xml:space="preserve">Heavy </t>
  </si>
  <si>
    <t>2/action</t>
  </si>
  <si>
    <t>You can activate jump jets as part of a move action in order to fly during your movement. You can fly up to 30 feet (average maneuverability) with a maximum height of 10 feet, or you can fly up to 20 feet straight up. You must land at the end of your move action. Jump jets can’t lift you if you’re encumbered. This upgrade can be installed only in light or heavy armor.</t>
  </si>
  <si>
    <t xml:space="preserve">Force field, brown </t>
  </si>
  <si>
    <t>3</t>
  </si>
  <si>
    <t xml:space="preserve"> You can activate or deactivate your armor’s force field as a standard action. Once active, the device generates an invisible force field around you, including all your worn and carried items. The force field blocks solids and liquids but not gases or light (including laser beams). You can breathe while the field is active, but you can’t eat or drink. While a force field is active, you gain a number of temporary Hit Points depending on the force field’s power. All damage dealt to you is subtracted from the force field’s temporary Hit Points first. A force field has fast healing, meaning that it regains temporary Hit Points at a fixed rate each round at the end of your turn, up to its normal maximum. If the force field’s temporary Hit Points are reduced to 0, it is inactive until the end of your next turn, when its fast healing restores some of its Hit Points. The charge capacity, amount of temporary Hit Points granted, and rate of fast healing vary according to the force field’s color code. A force field has a usage of 1 charge per round. More powerful force fields also have a fortification ability, which gives a percentage chance that a critical hit is treated as a normal attack, dealing normal damage and not applying any critical effect. You roll your fortification percentage chance before the critical hit’s damage is rolled. If a force field is inactive, its fortification ability does not function. A suit of armor cannot support more than one force field upgrade.</t>
  </si>
  <si>
    <t xml:space="preserve">Backup generator </t>
  </si>
  <si>
    <t>You can connect charged electric items such as batteries to this miniature generator to recharge them. The electricity comes from the kinetic energy of your movement, which generates 1 charge every 10 minutes of movement. No more than one item can be plugged in at a time, and the generator doesn’t produce charges when you’re resting or otherwise stationary.</t>
  </si>
  <si>
    <t xml:space="preserve">Exit pod </t>
  </si>
  <si>
    <t>Heavy</t>
  </si>
  <si>
    <t>This body harness fits into a suit of powered armor or is built into the frame of heavy armor, allowing you to exit the armor as a move action instead of as a full action. Entering the armor is no faster with an exit pod. This can be installed only in heavy armor or powered armor.</t>
  </si>
  <si>
    <t xml:space="preserve">Targeting computer </t>
  </si>
  <si>
    <t>This targeting computer helps you compensate for poor visibility conditions. Ignore concealment on attacks you make. This doesn’t have any effect against targets with total concealment.</t>
  </si>
  <si>
    <t xml:space="preserve">Electrostatic field, mk 1 </t>
  </si>
  <si>
    <t>This field over your armor grants you electricity resistance, and any creature that touches you or deals damage to you with a melee weapon takes electricity damage. The resistance granted and damage dealt depend on this upgrade’s type, as noted below. \ Mk 1: Resistance 5 and 1d6 electricity damage. \ Mk 2: Resistance 10 and 2d6 electricity damage. \ Mk 3: Resistance 15 and 3d6 electricity damage.</t>
  </si>
  <si>
    <t xml:space="preserve">Jetpack </t>
  </si>
  <si>
    <t>2/round</t>
  </si>
  <si>
    <t>You gain a fly speed of 30 feet (average maneuverability). You can use this for “cruising flight” at a usage of only 1 charge per minute, but you are flat-footed and off-target while doing so. Changing from normal flight to cruising flight or vice versa is a standard action. A jetpack can’t lift you if you’re encumbered. This upgrade can be installed only in light or heavy armor.</t>
  </si>
  <si>
    <t xml:space="preserve">Load lifter </t>
  </si>
  <si>
    <t>This set of artificial muscles increases the amount of bulk you can carry while wearing your armor by 3.</t>
  </si>
  <si>
    <t xml:space="preserve">Thermal capacitor, mk1 </t>
  </si>
  <si>
    <t>This upgrade regulates heat, protecting you from extreme temperatures. You can exist comfortably in conditions between –50° and 170° F without needing to attempt Fortitude saves. In addition, the armor grants cold resistance and fire resistance. The amount depends on the capacitor’s type, as listed below. \ Mk 1: Resistance 5 \ Mk 2: Resistance 10 \ Mk 3: Resistance 15</t>
  </si>
  <si>
    <t xml:space="preserve">Filtered rebreather </t>
  </si>
  <si>
    <t>This upgraded rebreather supplements your armor’s ability to provide fresh air and filters out common toxins and poisonous vapors. Armor with this upgrade can provide fresh air for a number of weeks equal to its level. You also gain acid resistance 5 and a +2 bonus to saving throws against poison and disease.</t>
  </si>
  <si>
    <t xml:space="preserve">Force field, purple </t>
  </si>
  <si>
    <t xml:space="preserve">Phase shield </t>
  </si>
  <si>
    <t>You can activate this upgrade to generate a glowing, translucent blue shield on one of your arms that helps you block incoming attacks. Activating or deactivating the shield takes a move action. While the shield is active, you gain a +1 enhancement bonus to EAC. The phase shield interferes with your ability to use the arm it’s installed on, so while the phase shield is active, you can hold an item in that hand but not use it or make attacks with it. This can be installed only in heavy or powered armor.</t>
  </si>
  <si>
    <t xml:space="preserve">Deflective reinforcement </t>
  </si>
  <si>
    <t>This upgrade gives your armor a uniquely slippery texture. Your armor grants you DR 5/—. In addition, your armor check penalty is reduced by 2 when you attempt an Acrobatics check to escape.</t>
  </si>
  <si>
    <t xml:space="preserve">Sonic dampener </t>
  </si>
  <si>
    <t>This device muffles the incidental sounds you make, and sonic attacks lose power in your vicinity. You gain sonic resistance 5 and reduce your armor check penalty by 1 when making Stealth checks.</t>
  </si>
  <si>
    <t xml:space="preserve">Force field, black </t>
  </si>
  <si>
    <t xml:space="preserve">Haste circuit </t>
  </si>
  <si>
    <t>You can activate the haste circuit as a swift action to gain the benefits of a haste spell until you spend another swift action to deactivate it or it runs out of charges. A haste circuit’s charges replenish each day. This upgrade can be installed only in light or heavy armor.</t>
  </si>
  <si>
    <t xml:space="preserve">Electrostatic field, mk 2 </t>
  </si>
  <si>
    <t xml:space="preserve">Forcepack </t>
  </si>
  <si>
    <t>A forcepack grants you a fly speed of 60 feet (average maneuverability). You can use this for “cruising flight” at a usage of 1 charge per minute, but you are flat-footed and off-target while doing so. Changing from normal flight to cruising flight, or back, is a standard action. A forcepack can’t lift you if you’re encumbered. This upgrade can be installed only in light or heavy armor.</t>
  </si>
  <si>
    <t xml:space="preserve">Force field, white </t>
  </si>
  <si>
    <t xml:space="preserve">Electrostatic field, mk 3 </t>
  </si>
  <si>
    <t xml:space="preserve">Force field, gray </t>
  </si>
  <si>
    <t xml:space="preserve">Thermal capacitor, mk 2 </t>
  </si>
  <si>
    <t xml:space="preserve">Spell reflector, mk 1 </t>
  </si>
  <si>
    <t>You can activate a spell reflector as a reaction when you’re targeted by a spell. This does not affect spells that include an area you are in or affect you in other ways; it affects only those that target you specifically. The spell is reflected on its caster, as if the caster had been the target. The type of spell reflector determines the highest level of spell it can reflect. A spell reflector’s charge replenishes each day. This upgrade can be installed only in light or heavy armor. \ Mk 1: You can reflect a spell of 4th level or lower. \ Mk 2: You can reflect a spell of 6th level or lower.</t>
  </si>
  <si>
    <t xml:space="preserve">Force field, green </t>
  </si>
  <si>
    <t xml:space="preserve">Titan shield </t>
  </si>
  <si>
    <t>This emitter generates a wide, unidirectional energy shield that protects against incoming attacks. You can activate or deactivate the shield as a move action. When you activate it, choose one edge of your space. The shield extends along three continuous edges in a straight line centered on the chosen edge. The shield provides cover against attacks coming from the far side of the shield but not against attacks originating from the side you’re on. If you move, you can reposition your shield, moving it to a different edge of your space. You can also spend a move action to reposition the shield without leaving your space. This upgrade can be installed only in powered armor.</t>
  </si>
  <si>
    <t xml:space="preserve">Thermal capacitor, mk 3 </t>
  </si>
  <si>
    <t xml:space="preserve">Force field, red </t>
  </si>
  <si>
    <t xml:space="preserve">Force field, blue </t>
  </si>
  <si>
    <t xml:space="preserve">Force field, orange </t>
  </si>
  <si>
    <t xml:space="preserve">Spell reflector, mk 2 </t>
  </si>
  <si>
    <t xml:space="preserve">Force field, prismatic </t>
  </si>
  <si>
    <t>0</t>
  </si>
  <si>
    <t>Armor Upgrade Slots Available</t>
  </si>
  <si>
    <t>Slots Used</t>
  </si>
  <si>
    <t>Human BONUS FEAT</t>
  </si>
  <si>
    <t>CLASS NAME</t>
  </si>
  <si>
    <t>CLASS LVL</t>
  </si>
  <si>
    <t>FORTSVBNS</t>
  </si>
  <si>
    <t>REFSVBNS</t>
  </si>
  <si>
    <t>WILLSVBNS</t>
  </si>
  <si>
    <t>CLFR01</t>
  </si>
  <si>
    <t>CLTR02</t>
  </si>
  <si>
    <t>CLFR03</t>
  </si>
  <si>
    <t>CLFR04</t>
  </si>
  <si>
    <t>SPELLPERDAY01</t>
  </si>
  <si>
    <t>SPELLPERDAY02</t>
  </si>
  <si>
    <t>SPELLPERDAY03</t>
  </si>
  <si>
    <t>SPELLPERDAY04</t>
  </si>
  <si>
    <t>SPELLPERDAY05</t>
  </si>
  <si>
    <t>SPELLPERDAY06</t>
  </si>
  <si>
    <t>SOLAR WPN</t>
  </si>
  <si>
    <t>SOLAR ARMOR AC</t>
  </si>
  <si>
    <t>SOLAR ARMOR RESISTANCE</t>
  </si>
  <si>
    <t>ENVOY IMPROVISATION</t>
  </si>
  <si>
    <t>EXPERTISE (1D6)</t>
  </si>
  <si>
    <t>SKILL EXPERTISE</t>
  </si>
  <si>
    <t>EXPERTISE TALENT</t>
  </si>
  <si>
    <t>WEAPON SPECIALIZATION</t>
  </si>
  <si>
    <t>EXPERTISE (1D6+1)</t>
  </si>
  <si>
    <t>EXPERTISE (1D6+2)</t>
  </si>
  <si>
    <t>EXPERTISE (1D8+2)</t>
  </si>
  <si>
    <t>EXPERTISE (1D8+3)</t>
  </si>
  <si>
    <t>EXPERTISE (1D8+4)</t>
  </si>
  <si>
    <t>TRUE EXPERTISE</t>
  </si>
  <si>
    <t>ARTIFICIAL INTELLIGENCE</t>
  </si>
  <si>
    <t>BYPASS +1</t>
  </si>
  <si>
    <t>CUSTOM RIG</t>
  </si>
  <si>
    <t>MECHANIC TRICK</t>
  </si>
  <si>
    <t>OVERLOAD</t>
  </si>
  <si>
    <t>BYPASS +2</t>
  </si>
  <si>
    <t>REMOTE HACK</t>
  </si>
  <si>
    <t>EXPERT RIG</t>
  </si>
  <si>
    <t>MIRACLE WORKER 1/DAY</t>
  </si>
  <si>
    <t>BYPASS +3</t>
  </si>
  <si>
    <t>OVERIDE</t>
  </si>
  <si>
    <t>COODINATED ASSAULT +1</t>
  </si>
  <si>
    <t>MIRACLE WORKER 2/DAY</t>
  </si>
  <si>
    <t>BYPASS +4</t>
  </si>
  <si>
    <t>ADVANCED RIG</t>
  </si>
  <si>
    <t>MIRACLE WORKER 3/DAY</t>
  </si>
  <si>
    <t>CONTROL NET</t>
  </si>
  <si>
    <t>BYPASS +5</t>
  </si>
  <si>
    <t>COODINDATED ASSAULT +2</t>
  </si>
  <si>
    <t>GHOAST IN THE MACHINE</t>
  </si>
  <si>
    <t>SUPERIOR RIG</t>
  </si>
  <si>
    <t>MIRACLE WORKER 4/DAY</t>
  </si>
  <si>
    <t>BYPASS +6</t>
  </si>
  <si>
    <t>CONNECTION</t>
  </si>
  <si>
    <t>CONNECTION POWER</t>
  </si>
  <si>
    <t>CONNECTION SPELL</t>
  </si>
  <si>
    <t>HEALING TOUCH</t>
  </si>
  <si>
    <t>CHANNEL SKILL +1</t>
  </si>
  <si>
    <t>MINDLINK</t>
  </si>
  <si>
    <t xml:space="preserve">CONNECTION POWER </t>
  </si>
  <si>
    <t>CHANNEL SKILL +2</t>
  </si>
  <si>
    <t>CHANNEL SKILL +3</t>
  </si>
  <si>
    <t>CHANNEL SKILL +4</t>
  </si>
  <si>
    <t>TELEPATHIC BOND</t>
  </si>
  <si>
    <t>CHANNEL SKILL +5</t>
  </si>
  <si>
    <t>CHANNEL SKILL +6</t>
  </si>
  <si>
    <t>TRANSCENDENCE</t>
  </si>
  <si>
    <t>CHANNEL SKILL +7</t>
  </si>
  <si>
    <t>ENLIGHTENMENT</t>
  </si>
  <si>
    <t>OPERATIVE'S EDGE+1</t>
  </si>
  <si>
    <t>SPECIALIZATION</t>
  </si>
  <si>
    <t>TRICK ATTACK (+1D4)</t>
  </si>
  <si>
    <t>OPERATIVE EXPLOIT</t>
  </si>
  <si>
    <t>EVASION</t>
  </si>
  <si>
    <t>OPERATIVE'S EDGE +2</t>
  </si>
  <si>
    <t>QUICK MOVEMENT (+10 FT)</t>
  </si>
  <si>
    <t>TRICK ATTACK (+1D8)</t>
  </si>
  <si>
    <t>DEBILITATING TRICK</t>
  </si>
  <si>
    <t>SPECIALIZATION EXPLOIT</t>
  </si>
  <si>
    <t>TRICK ATTACK (+3D8)</t>
  </si>
  <si>
    <t>OPERATIVE'S EDGE +3</t>
  </si>
  <si>
    <t>SPECIALIZATION SKILL MASTERY</t>
  </si>
  <si>
    <t>TRICK ATTACK (+4D8)</t>
  </si>
  <si>
    <t>UNCANNY AGILITY</t>
  </si>
  <si>
    <t>TRIPLE ATTACK</t>
  </si>
  <si>
    <t>QUICK MOVEMENT (+20FT)</t>
  </si>
  <si>
    <t>TRICK ATTACK (+5D8)</t>
  </si>
  <si>
    <t>OPERATIVE'S EDGE +4</t>
  </si>
  <si>
    <t>SPECIALIZATION POWER</t>
  </si>
  <si>
    <t>TRICK ATTACK (+6D8)</t>
  </si>
  <si>
    <t>QUAD ATTACK</t>
  </si>
  <si>
    <t>TRICK ATTACK (+7D8)</t>
  </si>
  <si>
    <t>OPERATIVE'S EDGE +5</t>
  </si>
  <si>
    <t>QUICK MOVEMENT (+30 FT)</t>
  </si>
  <si>
    <t>TRICK ATTACK (+8D8)</t>
  </si>
  <si>
    <t>DOUBLE DEBILITATION</t>
  </si>
  <si>
    <t>TRICK ATTACK (+9D8)</t>
  </si>
  <si>
    <t>OPERATIVE'S EDGE +6</t>
  </si>
  <si>
    <t>TRICK ATTACK (+10D8)</t>
  </si>
  <si>
    <t>SUPREME OPERATIVE</t>
  </si>
  <si>
    <t>SKILL ADEPT</t>
  </si>
  <si>
    <t>SOLAR MANIFESTATION</t>
  </si>
  <si>
    <t>STELLAR MODE</t>
  </si>
  <si>
    <t>STELLAR REVELATION (BLACK HOLE / SUPERNOVA)</t>
  </si>
  <si>
    <t>1D6</t>
  </si>
  <si>
    <t>STELLAR REVELATION</t>
  </si>
  <si>
    <t>SIDEREAL INFLUENCE (2 SKILLS)</t>
  </si>
  <si>
    <t>2D6</t>
  </si>
  <si>
    <t>FLASHING STRIKES</t>
  </si>
  <si>
    <t>ZENITH REVELATIONS</t>
  </si>
  <si>
    <t>3D6</t>
  </si>
  <si>
    <t>SIDEREAL INFLUENCE (4 SKILLS)</t>
  </si>
  <si>
    <t>4D6</t>
  </si>
  <si>
    <t>SOLARIAN'S ONSLAUGHT</t>
  </si>
  <si>
    <t>5D6</t>
  </si>
  <si>
    <t>6D6</t>
  </si>
  <si>
    <t>7D6</t>
  </si>
  <si>
    <t>8D6</t>
  </si>
  <si>
    <t>9D6</t>
  </si>
  <si>
    <t>10D6</t>
  </si>
  <si>
    <t>SIDEREAL INFLUENCE (6 SKILLS)</t>
  </si>
  <si>
    <t>11D6</t>
  </si>
  <si>
    <t>STELLAR PARAGON</t>
  </si>
  <si>
    <t>12D6</t>
  </si>
  <si>
    <t>PRIMARY FIGHTING STYLE</t>
  </si>
  <si>
    <t>PRIMARY STYLE TECHNIQUE</t>
  </si>
  <si>
    <t>COMBAT FEAT</t>
  </si>
  <si>
    <t>GEAR BOOST</t>
  </si>
  <si>
    <t>SECONDARY STYLE TECHNIQUE</t>
  </si>
  <si>
    <t>SECONDARY FIGHTING STYLE</t>
  </si>
  <si>
    <t>SOLDIER'S ONSLAUGHT</t>
  </si>
  <si>
    <t>KILL SHOT</t>
  </si>
  <si>
    <t>SPELL CACHE</t>
  </si>
  <si>
    <t xml:space="preserve">MAGIC HACK </t>
  </si>
  <si>
    <t>SPELL FOCUS</t>
  </si>
  <si>
    <t>TECHLORE +1</t>
  </si>
  <si>
    <t>TECHLORE +2</t>
  </si>
  <si>
    <t>CACHE CAPACITOR 1</t>
  </si>
  <si>
    <t>TECHLORE +3</t>
  </si>
  <si>
    <t>TECHLORE +4</t>
  </si>
  <si>
    <t>CACHE CAPICITOR 2</t>
  </si>
  <si>
    <t>TECHLORE +5</t>
  </si>
  <si>
    <t>TECHLORE +6</t>
  </si>
  <si>
    <t>CACHE CAPICITOR 3</t>
  </si>
  <si>
    <t>MAGIC HACK</t>
  </si>
  <si>
    <t>FUSE SPELLS</t>
  </si>
  <si>
    <t>GOOD SAVE</t>
  </si>
  <si>
    <t>BADSAVE</t>
  </si>
  <si>
    <t xml:space="preserve">/10 ft. </t>
  </si>
  <si>
    <t xml:space="preserve">/20 ft. </t>
  </si>
  <si>
    <t xml:space="preserve">Hideaway limb, standard </t>
  </si>
  <si>
    <t xml:space="preserve">Prosthetic limb, standard </t>
  </si>
  <si>
    <t xml:space="preserve">Respiration compounder </t>
  </si>
  <si>
    <t xml:space="preserve">Vocal modulator </t>
  </si>
  <si>
    <t xml:space="preserve">Datajack, standard </t>
  </si>
  <si>
    <t xml:space="preserve">Darkvision capacitors, standard </t>
  </si>
  <si>
    <t xml:space="preserve">Prosthetic limb, storage </t>
  </si>
  <si>
    <t xml:space="preserve">Retinal reflectors </t>
  </si>
  <si>
    <t xml:space="preserve">Speed suspension, minimal </t>
  </si>
  <si>
    <t xml:space="preserve">Datajack, high-density </t>
  </si>
  <si>
    <t xml:space="preserve">Dermal plating, mk 1 </t>
  </si>
  <si>
    <t xml:space="preserve">Hideaway limb, quickdraw </t>
  </si>
  <si>
    <t xml:space="preserve">Wide-spectrum ocular implant </t>
  </si>
  <si>
    <t xml:space="preserve">Cardiac accelerator </t>
  </si>
  <si>
    <t xml:space="preserve">Dermal plating, mk 2 </t>
  </si>
  <si>
    <t xml:space="preserve">Darkvision capacitors, advanced </t>
  </si>
  <si>
    <t xml:space="preserve">Datajack, accelerated </t>
  </si>
  <si>
    <t xml:space="preserve">Speed suspension, standard </t>
  </si>
  <si>
    <t xml:space="preserve">Dermal plating, mk 3 </t>
  </si>
  <si>
    <t xml:space="preserve">Cybernetic arm, single </t>
  </si>
  <si>
    <t xml:space="preserve">Dermal plating, mk 4 </t>
  </si>
  <si>
    <t xml:space="preserve">Speed suspension, complete </t>
  </si>
  <si>
    <t xml:space="preserve">Darkvision capacitors, long-range </t>
  </si>
  <si>
    <t xml:space="preserve">Cybernetic arm, dual </t>
  </si>
  <si>
    <t xml:space="preserve">Dermal plating, mk 5 </t>
  </si>
  <si>
    <t xml:space="preserve">Polyhand </t>
  </si>
  <si>
    <t xml:space="preserve">Dermal plating, mk 6 </t>
  </si>
  <si>
    <t xml:space="preserve">Dermal plating, mk 7 </t>
  </si>
  <si>
    <t xml:space="preserve">Gill sheath </t>
  </si>
  <si>
    <t xml:space="preserve">Dragon gland, wyrmling </t>
  </si>
  <si>
    <t xml:space="preserve">Venom spur </t>
  </si>
  <si>
    <t xml:space="preserve">Wildwise </t>
  </si>
  <si>
    <t>Adaptive biochains</t>
  </si>
  <si>
    <t xml:space="preserve">Varies </t>
  </si>
  <si>
    <t xml:space="preserve">Climbing suckers </t>
  </si>
  <si>
    <t xml:space="preserve">Tympanal cluster </t>
  </si>
  <si>
    <t xml:space="preserve">Skin of the chameleon </t>
  </si>
  <si>
    <t xml:space="preserve">Dragon gland, standard </t>
  </si>
  <si>
    <t xml:space="preserve">Dragon gland, wyrm </t>
  </si>
  <si>
    <t>Personal Upgrades mk 1</t>
  </si>
  <si>
    <t>Personal Upgrades mk 2</t>
  </si>
  <si>
    <t>Personal Upgrades mk 3</t>
  </si>
  <si>
    <t>Ability Crystal (Magic)</t>
  </si>
  <si>
    <t>Synaptic Accelerators (Technology)</t>
  </si>
  <si>
    <t>Synergizing Symbiote (Hybrid)</t>
  </si>
  <si>
    <t>This compartment is hidden inside one of your limbs. You can conceal items inside and protect them with a simple passcode. The compartment can hold items of negligible bulk and items of light bulk that are either relatively small or can be folded or contracted to fit. A hideaway in a leg (in a human) can hold more than one in an arm, and the creature’s size also adjusts the capacity. The GM decides what can fit. When the compartment is closed, the seam in your flesh is difficult to detect. You gain a +2 bonus to Sleight of Hand checks to conceal items in a hideaway limb. Though this compartment can usually foil a simple pat down, most security checkpoints include a scan that can detect such devices. Retrieving an item from a hideaway limb is a move action instead of a standard action. This type of augmentation is for Small and Medium creatures only. Hideaway limbs for creatures larger than Medium typically cost more but can hold items of greater size or bulk. Nothing stored in a hideaway limb is considered part of the cybernetic, and the stored item does not gain the cybernetic’s immunity to attacks affecting technological devices.</t>
  </si>
  <si>
    <t>This prosthesis replaces a missing limb. It restores functionality, but it is no more durable than and doesn’t otherwise function differently than a normal limb for your species. A prosthetic limb can replace one you’ve lost, or you can have a limb removed in order to replace it with a prosthetic.</t>
  </si>
  <si>
    <t>A respiration compounder consists of a series of modules that attach to your lungs, letting you survive longer without having to breathe. Treat your Constitution score as though it were doubled for the purpose of how long you can hold your breath. You also gain a +4 bonus to Constitution checks to continue holding your breath. This doesn’t protect you from other dangers of an airless environment. The compounder also filters your air, granting a +2 bonus to saving throws against inhaled poisons or other airborne toxins.</t>
  </si>
  <si>
    <t>A vocal modulator includes a series of miniature actuators built specifically to reshape your voice box, along with miniature hyper-resonant chambers that dynamically close or open. This allows you to change the pitch, timbre, and tone of your voice. You can more easily imitate accents or pronounce alien languages. When using Disguise to change your appearance, you gain a +2 circumstance bonus if the change in your voice also helps your disguise (at the GM’s discretion).</t>
  </si>
  <si>
    <t>This cybernetic includes a programmable data port that allows you to access different types of computers and digital storage media. Any handheld computer can be inserted directly into the port, while larger systems need to be connected by an adapter cable. Having the system connected directly to your nervous system obviates the need for an interface to access data on a system. Actually operating the system requires you to use the Computers skill as usual. Some closed systems don’t allow data access or require you to do some rewiring to connect with a datajack (usually an Engineering check).</t>
  </si>
  <si>
    <t>These replacement eyes allow you to see in total darkness, giving you darkvision with a range of 60 feet. They operate by sending out low-powered ultraviolet lasers that are then detected by receptors within the capacitors. When your capacitors are in operation, their lasers can be detected by creatures that have darkvision capacitors or can otherwise see ultraviolet light.</t>
  </si>
  <si>
    <t>This prosthesis replaces a missing limb. It restores functionality, but it is no more durable than and doesn’t otherwise function differently than a normal limb for your species. A prosthetic limb can replace one you’ve lost, or you can have a limb removed in order to replace it with a prosthetic. A storage prosthetic limb has a built-in concealed storage compartment, which functions as a hideaway limb (see above).</t>
  </si>
  <si>
    <t>These sheets of reflective material can be implanted behind the retina, granting you low-light vision and a +1 enhancement bonus to vision-based Perception checks</t>
  </si>
  <si>
    <t>You increase your land speed by replacing joints and tendons in your legs with high-performance cybernetics. A minimal speed suspension replaces only a few parts, increasing your land speed by 10 feet. You can install a speed suspension into prosthetic legs. Extra speed from these augmentations is treated as an enhancement bonus.</t>
  </si>
  <si>
    <t xml:space="preserve">This cybernetic includes a programmable data port that allows you to access different types of computers and digital storage media. Any handheld computer can be inserted directly into the port, while larger systems need to be connected by an adapter cable. Having the system connected directly to your nervous system obviates the need for an interface to access data on a system. Actually operating the system requires you to use the Computers skill as usual. Some closed systems don’t allow data access or require you to do some rewiring to connect with a datajack (usually an Engineering check). Advanced datajacks make it easier to process and send information through the datajack. With a high-density datajack, you gain a +1 circumstance bonus to Computer checks when accessing a system via your datajack. </t>
  </si>
  <si>
    <t>You line your skin with hardened composite plates that deflect physical attacks. You gain an amount of damage reduction that depends on the model of your dermal plating. If you have natural damage reduction equal to or greater than your dermal plating, adding dermal plating increases the value of your natural DR by 1. If you have natural DR of a value less than your dermal plating, the value of DR from your dermal plating increases by 1.</t>
  </si>
  <si>
    <t>This compartment is hidden inside one of your limbs. You can conceal items inside and protect them with a simple passcode. The compartment can hold items of negligible bulk and items of light bulk that are either relatively small or can be folded or contracted to fit. A hideaway in a leg (in a human) can hold more than one in an arm, and the creature’s size also adjusts the capacity. The GM decides what can fit. When the compartment is closed, the seam in your flesh is difficult to detect. You gain a +2 bonus to Sleight of Hand checks to conceal items in a hideaway limb. Though this compartment can usually foil a simple pat down, most security checkpoints include a scan that can detect such devices. Retrieving an item from a hideaway limb is a move action instead of a standard action. This type of augmentation is for Small and Medium creatures only. Hideaway limbs for creatures larger than Medium typically cost more but can hold items of greater size or bulk. If you have a quickdraw hideaway limb, the compartment is integrated with a specific weapon. This allows you to draw the weapon as a swift action or as part of making an attack or full attack (similar to using the Quick Draw feat). A quickdraw hideaway limb works only if the limb is one you can normally aim and attack with, typically an arm. You can’t, for example, put a quickdraw hideaway limb in your leg and have the weapon spring into your hand. You can have a mount installed in a quickdraw limb that holds the weapon in place while you shoot. You still can’t use your hand for other purposes, but you gain a +2 bonus to KAC against disarm attempts. The mount can’t hold a weapon that requires more than one hand to operate. You can’t hide other objects inside a quickdraw hideaway limb—there’s room for only the weapon. Nothing stored in a hideaway limb is considered part of the cybernetic, and the stored item does not gain the cybernetic’s immunity to attacks affecting technological devices.</t>
  </si>
  <si>
    <t>These cybernetic spheres replace your eyes entirely. You gain lowlight vision, as well as the ability to see infrared and ultraviolet light. These enhancements grant you a +2 bonus to vision-based Perception checks and allow you to notice some things people who can see only the red-violet light spectrum can’t, including the lasers from darkvision capacitors (see page 209). This doesn’t grant you darkvision, but in darkness you can see significant sources of heat due to your infrared vision.</t>
  </si>
  <si>
    <t>This implant plugs directly into your heart and can be triggered to overclock the performance of your heart and circulatory system. When you run, charge, or take a move action to move, you can spend 1 Resolve Point to increase your speed (in the relevant mode of movement) by 20 feet for that action. This extra movement is treated as an enhancement bonus. Alternatively, you can spend 1 Resolve Point as a reaction when you attempt a Reflex saving throw to gain a +1 enhancement bonus to your roll.</t>
  </si>
  <si>
    <t>You line your skin with hardened composite plates that deflect physical attacks. You gain an amount of damage reduction that depends on the model of your dermal plating. If you have natural damage reduction equal to or greater than your dermal plating, adding dermal plating increases the value of your natural DR by 2. If you have natural DR of a value less than your dermal plating, the value of DR from your dermal plating increases by 2.</t>
  </si>
  <si>
    <t>These replacement eyes allow you to see in total darkness, giving you darkvision with a range of 60 feet. They operate by sending out low-powered ultraviolet lasers that are then detected by receptors within the capacitors. When your capacitors are in operation, their lasers can be detected by creatures that have darkvision capacitors or can otherwise see ultraviolet light. Advanced darkvision capacitors have the benefits of a widespectrum ocular implant (see page 211).</t>
  </si>
  <si>
    <t xml:space="preserve">This cybernetic includes a programmable data port that allows you to access different types of computers and digital storage media. Any handheld computer can be inserted directly into the port, while larger systems need to be connected by an adapter cable. Having the system connected directly to your nervous system obviates the need for an interface to access data on a system. Actually operating the system requires you to use the Computers skill as usual. Some closed systems don’t allow data access or require you to do some rewiring to connect with a datajack (usually an Engineering check). Advanced datajacks make it easier to process and send information through the datajack. With a accelerated datajack, you gain a +2 circumstance bonus to Computer checks when accessing a system via your datajack. </t>
  </si>
  <si>
    <t>You increase your land speed by replacing joints and tendons in your legs with high-performance cybernetics. A standard suspension is more invasive and increases your land speed by 20 feet.You can install a speed suspension into prosthetic legs. Extra speed from these augmentations is treated as an enhancement bonus.</t>
  </si>
  <si>
    <t>You line your skin with hardened composite plates that deflect physical attacks. You gain an amount of damage reduction that depends on the model of your dermal plating. If you have natural damage reduction equal to or greater than your dermal plating, adding dermal plating increases the value of your natural DR by 3. If you have natural DR of a value less than your dermal plating, the value of DR from your dermal plating increases by 3.</t>
  </si>
  <si>
    <t>Made of ultralight materials, this fully cybernetic arm fuses to your spinal column, exoskeleton, or equivalent body structure and functions as a full arm. You can hold an additional hand’s worth of equipment. This lets you have more items at the ready, but it doesn’t increase the number of attacks you can make in combat. You must have a Strength score of 12 to use a cybernetic arm effectively.</t>
  </si>
  <si>
    <t>You line your skin with hardened composite plates that deflect physical attacks. You gain an amount of damage reduction that depends on the model of your dermal plating. If you have natural damage reduction equal to or greater than your dermal plating, adding dermal plating increases the value of your natural DR by 4. If you have natural DR of a value less than your dermal plating, the value of DR from your dermal plating increases by 4.</t>
  </si>
  <si>
    <t>You increase your land speed by replacing joints and tendons in your legs with high-performance cybernetics. Replacing all your leg joints and tendons with a complete speed suspension increases your land speed by 30 feet. You can install a speed suspension into prosthetic legs. Extra speed from these augmentations is treated as an enhancement bonus.</t>
  </si>
  <si>
    <t>These replacement eyes allow you to see in total darkness, giving you darkvision with a range of 120 feet. They operate by sending out low-powered ultraviolet lasers that are then detected by receptors within the capacitors. When your capacitors are in operation, their lasers can be detected by creatures that have darkvision capacitors or can otherwise see ultraviolet light. Long-range darkvision capacitors have the benefits of a widespectrum ocular implant (see page 211)but provide a darkvision range of 120 feet.</t>
  </si>
  <si>
    <t>Made of ultralight materials, this fully cybernetic arm fuses to your spinal column, exoskeleton, or equivalent body structure and functions as a full arm. Dual cybernetic arms consist of a pair of arms, one on each side of your body, and let you hold two additional hands’ worth of equipment. You need a Strength score of 14 to use dual cybernetic arms effectively.</t>
  </si>
  <si>
    <t>You line your skin with hardened composite plates that deflect physical attacks. You gain an amount of damage reduction that depends on the model of your dermal plating. If you have natural damage reduction equal to or greater than your dermal plating, adding dermal plating increases the value of your natural DR by 5. If you have natural DR of a value less than your dermal plating, the value of DR from your dermal plating increases by 5.</t>
  </si>
  <si>
    <t>You replace your entire hand with a hand made of reprogrammable microscopic adamantine prisms. With either a mental command or a programmable interface built into the hand, you can reconfigure your hand into the shape of various tools. The hand can contain programming for nine different tools, in addition to a configuration for a normal hand for your species. As a move action, you can switch the setting, causing the adamantine pieces to realign into the shape of the chosen tool. The tool has all the flexibility of the normal tool (or of a hand, if set to that). Programming a new tool into the polyhand takes 10 minutes, and you must choose either to fill an empty slot or to replace a programmed tool. The tool replicated must be 8th level or lower. The polyhand can replicate the moving parts of a tool, but you must supply any fuel or batteries needed for the tool to function. The tool cannot produce substances, and since it’s not very conductive (important so as to avoid shocking the user), it can’t serve as a power conduit or data transmission line. The GM has final say in deciding which tools you can duplicate. The tools within engineering kits and similar kits can be duplicated, subject to the restrictions above. You can’t replace the hand setting based on your biology, which is required for the polyhand to function properly. You can add a hand corresponding to another species in any slot that isn’t reserved; for instance, a human could program her polyhand to replicate a shirren hand. This can’t duplicate features of a unique individual, such as thumbprints. You can install a polyhand into a prosthetic limb that replaces an arm as if the prosthetic were a natural arm. The adamantine construction makes the polyhand extremely durable (see page 408 in Chapter 11 for more information about adamantine). This doesn’t change the amount of unarmed strike damage, no matter the form your polyhand is in. The polyhand can’t maintain structural integrity if extended too far, so it can’t assume a form more than one and a half feet long in any dimension. Consequently, it can’t extend your reach.</t>
  </si>
  <si>
    <t>You line your skin with hardened composite plates that deflect physical attacks. You gain an amount of damage reduction that depends on the model of your dermal plating. If you have natural damage reduction equal to or greater than your dermal plating, adding dermal plating increases the value of your natural DR by 6. If you have natural DR of a value less than your dermal plating, the value of DR from your dermal plating increases by 6.</t>
  </si>
  <si>
    <t>You line your skin with hardened composite plates that deflect physical attacks. You gain an amount of damage reduction that depends on the model of your dermal plating. If you have natural damage reduction equal to or greater than your dermal plating, adding dermal plating increases the value of your natural DR by 7. If you have natural DR of a value less than your dermal plating, the value of DR from your dermal plating increases by 7.</t>
  </si>
  <si>
    <t>An external lining striated with oxygen-filtering nodules coats the outside of your lungs. If you breathe in water, it filters into the lining, where the nodules extract the oxygen and deposit it into your lungs. This lets you breathe underwater or in the air. You still exhale normally.</t>
  </si>
  <si>
    <t>You implant an arcanicus gland modified to function for a creature of your race at the back of your throat. You can trigger this gland as a standard action to expel a breath weapon in a 15- foot cone as an extraordinary ability. Choose the damage type when the organ is biocrafted, picking from the following list: acid, cold, electricity, or fire. You are not harmed by using your own breath weapon. Once you’ve used your breath weapon, you can’t use it again until you’ve rested for 10 minutes to regain Stamina Points, though you can spend 1 Resolve Point at any point to recharge it immediately. A wyrmling dragon gland deals 3d6 damage. Targets in the area can attempt a Reflex save (DC = 10 + half your level + your Constitution modifier) to take only half damage.</t>
  </si>
  <si>
    <t>You implant a retractable stinger and venom sac into your hand. You can extend this stinger as a swift action but only while you aren’t holding anything in that hand. Attacks with your stinger deal 1d6 piercing damage and automatically inject venom into the target. An affected creature can attempt a Fortitude saving throw (DC = 10 + half your level + your Constitution modifier) to resist the effects of your venom. On a failed save, the creature takes 2d6 damage immediately and must attempt a new Fortitude saving throw at the start of its turn each round to end the effect. Each time it fails this save, it takes an additional 2d6 damage. Effects such as remove affliction and antitoxin affect this venom as though it were a poison. Once used, the venom sac doesn’t refill until the next time you rest to regain Stamina Points. While it’s empty, you can still attack with the stinger but can’t envenomate your target.</t>
  </si>
  <si>
    <t>The soft purple fungus called wildwise attaches itself to your vocal cords and extends fine filaments into portions of your brain. It allows you to communicate in a general sense with animals and with magical beasts with an Intelligence score of 1 or 2. You can attempt Diplomacy checks to influence such creatures as well as understand in very vague terms information they try to convey to you. The information they give you usually consists of simple concepts such as “danger,” “food,” or “that way.”</t>
  </si>
  <si>
    <t>You can duplicate the effects of cybernetics with biotech by using adaptive biochains—microscopic cells that can reform themselves into replacements for technology within the body of a living host. This replicates the effects of any cybernetic augmentation, but it costs an additional 10% due to the price of the biochains. Adaptive biochains can also be used to replace any existing cybernetic with a biotech version of the same device; doing so has the same price and time as introducing a new adaptive biochain.</t>
  </si>
  <si>
    <t>The soles of your feet become covered in fleshy slats you can open and close, providing you a climb speed of 20 feet (see page 259). You don’t need to attempt Athletics checks to traverse a vertical or horizontal surface (even upside down). You don’t benefit from climbing suckers unless you’re barefoot or wearing custom clothing, and you can not be wearing more than light armor. Climbing suckers integrate into your natural feet and do not require you to replace your feet and legs. Climbing suckers can be installed into the feet of prosthetic legs.</t>
  </si>
  <si>
    <t>A tympanal cluster consists of multiple small membranes of various sizes that can detect a wide range of sounds. They giveyou a +2 circumstance bonus to hearing-based Perception checks.</t>
  </si>
  <si>
    <t>This biotech modification replaces pigmentation cells in your skin. You can alter your skin to mimic the terrain or lighting conditions around you, giving you a +3 circumstance bonus to Stealth checks. You must be wearing custom clothing and no more than light armor to benefit from this biotech.</t>
  </si>
  <si>
    <t>You implant an arcanicus gland modified to function for a creature of your race at the back of your throat. You can trigger this gland as a standard action to expel a breath weapon in a 15- foot cone as an extraordinary ability. Choose the damage type when the organ is biocrafted, picking from the following list: acid, cold, electricity, or fire. You are not harmed by using your own breath weapon. Once you’ve used your breath weapon, you can’t use it again until you’ve rested for 10 minutes to regain Stamina Points, though you can spend 1 Resolve Point at any point to recharge it immediately. A standard gland deals 9d6 damage. Targets in the area can attempt a Reflex save (DC = 10 + half your level + your Constitution modifier) to take only half damage.</t>
  </si>
  <si>
    <t>You implant an arcanicus gland modified to function for a creature of your race at the back of your throat. You can trigger this gland as a standard action to expel a breath weapon in a 15- foot cone as an extraordinary ability. Choose the damage type when the organ is biocrafted, picking from the following list: acid, cold, electricity, or fire. You are not harmed by using your own breath weapon. Once you’ve used your breath weapon, you can’t use it again until you’ve rested for 10 minutes to regain Stamina Points, though you can spend 1 Resolve Point at any point to recharge it immediately. A wyrm gland deals 18d6 damage. Targets in the area can attempt a Reflex save (DC = 10 + half your level + your Constitution modifier) to take only half damage.</t>
  </si>
  <si>
    <t>Ability +2</t>
  </si>
  <si>
    <t>Ability +4</t>
  </si>
  <si>
    <t>Ability +6</t>
  </si>
  <si>
    <t>Ability +2 This crystal formed a mystical connection to the memories of heroes long ago. Any character can spend 1 hour communing with the crystal to gain additional ability points. Once a character has used the crystal, its magic is forever spent.</t>
  </si>
  <si>
    <t>Ability +4 This crystal formed a mystical connection to the memories of heroes long ago. Any character can spend 1 hour communing with the crystal to gain additional ability points. Once a character has used the crystal, its magic is forever spent.</t>
  </si>
  <si>
    <t>Ability +6 This crystal formed a mystical connection to the memories of heroes long ago. Any character can spend 1 hour communing with the crystal to gain additional ability points. Once a character has used the crystal, its magic is forever spent.</t>
  </si>
  <si>
    <t>Ability +2 These implants supercharge the synaptic connections in your brain, allowing you to process information faster and send impulses throughout your body more effectively. Synaptic accelerators grant you additional ability points. It takes an hour to install a synaptic accelerator, and once a character has benefited from its technology, it is forever spent.</t>
  </si>
  <si>
    <t>Ability +4 These implants supercharge the synaptic connections in your brain, allowing you to process information faster and send impulses throughout your body more effectively. Synaptic accelerators grant you additional ability points. It takes an hour to install a synaptic accelerator, and once a character has benefited from its technology, it is forever spent.</t>
  </si>
  <si>
    <t>Ability +6 These implants supercharge the synaptic connections in your brain, allowing you to process information faster and send impulses throughout your body more effectively. Synaptic accelerators grant you additional ability points. It takes an hour to install a synaptic accelerator, and once a character has benefited from its technology, it is forever spent.</t>
  </si>
  <si>
    <t>Ability +2 These tiny, biovat-grown, tadpole-like creatures form symbiotic relationships with other animals by attaching to their bodies and instinctively maximizing efficiency in the hosts’ biological systems, losing their own independence and functionally becoming a new organ. Synergizing symbiotes grant additional ability points. It takes an hour to implant a synergizing symbiote, and once a character has benefited from it, it is forever spent.</t>
  </si>
  <si>
    <t>Ability +4 These tiny, biovat-grown, tadpole-like creatures form symbiotic relationships with other animals by attaching to their bodies and instinctively maximizing efficiency in the hosts’ biological systems, losing their own independence and functionally becoming a new organ. Synergizing symbiotes grant additional ability points. It takes an hour to implant a synergizing symbiote, and once a character has benefited from it, it is forever spent.</t>
  </si>
  <si>
    <t>Ability +6 These tiny, biovat-grown, tadpole-like creatures form symbiotic relationships with other animals by attaching to their bodies and instinctively maximizing efficiency in the hosts’ biological systems, losing their own independence and functionally becoming a new organ. Synergizing symbiotes grant additional ability points. It takes an hour to implant a synergizing symbiote, and once a character has benefited from it, it is forever spent.</t>
  </si>
  <si>
    <t>FORTITUDE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</si>
</sst>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6" x14ac:knownFonts="1">
    <font>
      <sz val="11"/>
      <color theme="1"/>
      <name val="Calibri"/>
      <family val="2"/>
      <scheme val="minor"/>
    </font>
    <font>
      <b/>
      <sz val="11"/>
      <color theme="1"/>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b/>
      <sz val="10"/>
      <color theme="1"/>
      <name val="Calibri"/>
      <family val="2"/>
      <scheme val="minor"/>
    </font>
    <font>
      <sz val="8"/>
      <color theme="1"/>
      <name val="Calibri"/>
      <family val="2"/>
      <scheme val="minor"/>
    </font>
    <font>
      <b/>
      <u/>
      <sz val="11"/>
      <color theme="1"/>
      <name val="Calibri"/>
      <family val="2"/>
      <scheme val="minor"/>
    </font>
    <font>
      <sz val="28"/>
      <color theme="1"/>
      <name val="Calibri"/>
      <family val="2"/>
      <scheme val="minor"/>
    </font>
    <font>
      <sz val="10"/>
      <color theme="1"/>
      <name val="Calibri"/>
      <family val="2"/>
    </font>
    <font>
      <sz val="14"/>
      <color theme="1"/>
      <name val="Calibri"/>
      <family val="2"/>
    </font>
    <font>
      <sz val="9"/>
      <color theme="1"/>
      <name val="Calibri"/>
      <family val="2"/>
      <scheme val="minor"/>
    </font>
    <font>
      <b/>
      <sz val="10"/>
      <color rgb="FF000000"/>
      <name val="Arial"/>
      <family val="2"/>
    </font>
    <font>
      <sz val="9"/>
      <color rgb="FF000000"/>
      <name val="Arial"/>
      <family val="2"/>
    </font>
    <font>
      <sz val="10"/>
      <color rgb="FF000000"/>
      <name val="Calibri"/>
      <family val="2"/>
    </font>
    <font>
      <sz val="8"/>
      <color theme="1"/>
      <name val="Calibri"/>
      <family val="2"/>
    </font>
  </fonts>
  <fills count="22">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rgb="FFFFC00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312">
    <xf numFmtId="0" fontId="0" fillId="0" borderId="0" xfId="0"/>
    <xf numFmtId="0" fontId="2" fillId="0" borderId="0" xfId="0" applyFont="1" applyAlignment="1">
      <alignment horizontal="center" vertical="center" wrapText="1"/>
    </xf>
    <xf numFmtId="0" fontId="4" fillId="4" borderId="1" xfId="0" applyFont="1" applyFill="1" applyBorder="1" applyAlignment="1">
      <alignment horizontal="center" vertical="center" wrapText="1"/>
    </xf>
    <xf numFmtId="0" fontId="2" fillId="4" borderId="1" xfId="0" applyFont="1" applyFill="1" applyBorder="1" applyAlignment="1">
      <alignment horizontal="center"/>
    </xf>
    <xf numFmtId="0" fontId="2" fillId="4" borderId="1" xfId="0" applyFont="1" applyFill="1" applyBorder="1" applyAlignment="1">
      <alignment horizontal="center" wrapText="1"/>
    </xf>
    <xf numFmtId="0" fontId="2" fillId="0" borderId="0" xfId="0" applyFont="1"/>
    <xf numFmtId="1" fontId="2" fillId="3" borderId="1" xfId="0" applyNumberFormat="1"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 xfId="0" applyFont="1" applyFill="1" applyBorder="1" applyAlignment="1">
      <alignment horizontal="center" wrapText="1"/>
    </xf>
    <xf numFmtId="0" fontId="2" fillId="2" borderId="1" xfId="0" applyFont="1" applyFill="1" applyBorder="1" applyAlignment="1">
      <alignment vertical="center" textRotation="90" wrapText="1"/>
    </xf>
    <xf numFmtId="0" fontId="2" fillId="2" borderId="5" xfId="0" applyFont="1" applyFill="1" applyBorder="1" applyAlignment="1">
      <alignment horizontal="center" vertical="center" wrapText="1"/>
    </xf>
    <xf numFmtId="0" fontId="6" fillId="0" borderId="1" xfId="0" applyFont="1" applyBorder="1" applyAlignment="1">
      <alignment horizontal="center" vertical="center" wrapText="1"/>
    </xf>
    <xf numFmtId="1"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4" borderId="1" xfId="0" applyFill="1" applyBorder="1" applyAlignment="1">
      <alignment horizontal="center" vertical="center" textRotation="45"/>
    </xf>
    <xf numFmtId="0" fontId="0" fillId="0" borderId="1" xfId="0" applyBorder="1" applyAlignment="1">
      <alignment horizontal="center" vertical="center" textRotation="45"/>
    </xf>
    <xf numFmtId="0" fontId="0" fillId="4" borderId="1" xfId="0" applyFill="1" applyBorder="1" applyAlignment="1">
      <alignment horizontal="center" vertical="center"/>
    </xf>
    <xf numFmtId="0" fontId="0" fillId="4" borderId="4" xfId="0" applyFill="1" applyBorder="1" applyAlignment="1">
      <alignment horizontal="center" vertical="center"/>
    </xf>
    <xf numFmtId="0" fontId="0" fillId="0" borderId="4" xfId="0" applyBorder="1" applyAlignment="1">
      <alignment horizontal="center" vertical="center"/>
    </xf>
    <xf numFmtId="1" fontId="2" fillId="6" borderId="1" xfId="0" applyNumberFormat="1" applyFont="1" applyFill="1" applyBorder="1" applyAlignment="1">
      <alignment horizontal="center" vertical="center" wrapText="1"/>
    </xf>
    <xf numFmtId="1" fontId="2" fillId="4" borderId="1" xfId="0" applyNumberFormat="1" applyFont="1" applyFill="1" applyBorder="1" applyAlignment="1">
      <alignment horizontal="center" vertical="center"/>
    </xf>
    <xf numFmtId="0" fontId="7" fillId="0" borderId="0" xfId="0" applyFont="1" applyAlignment="1">
      <alignment horizontal="center" vertical="center"/>
    </xf>
    <xf numFmtId="0" fontId="2"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1" fontId="2" fillId="3" borderId="0" xfId="0" applyNumberFormat="1" applyFont="1" applyFill="1" applyAlignment="1">
      <alignment horizontal="center" vertical="center" wrapText="1"/>
    </xf>
    <xf numFmtId="0" fontId="2" fillId="4" borderId="1" xfId="0" applyFont="1" applyFill="1" applyBorder="1" applyAlignment="1">
      <alignment horizontal="center" vertical="center"/>
    </xf>
    <xf numFmtId="0" fontId="0" fillId="0" borderId="0" xfId="0" applyAlignment="1">
      <alignment horizontal="center"/>
    </xf>
    <xf numFmtId="0" fontId="8" fillId="0" borderId="0" xfId="0" applyFont="1" applyAlignment="1">
      <alignment horizontal="center" vertical="center"/>
    </xf>
    <xf numFmtId="0" fontId="8" fillId="0" borderId="0" xfId="0" applyFont="1"/>
    <xf numFmtId="0" fontId="2" fillId="6" borderId="4" xfId="0" applyFont="1" applyFill="1" applyBorder="1" applyAlignment="1">
      <alignment horizontal="center" vertical="center" wrapText="1"/>
    </xf>
    <xf numFmtId="0" fontId="0" fillId="6" borderId="4" xfId="0" applyFill="1" applyBorder="1" applyAlignment="1">
      <alignment horizontal="center" vertical="center"/>
    </xf>
    <xf numFmtId="0" fontId="2" fillId="4" borderId="1" xfId="0" applyFont="1" applyFill="1" applyBorder="1"/>
    <xf numFmtId="0" fontId="2" fillId="5"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0" fillId="0" borderId="1" xfId="0" applyBorder="1" applyAlignment="1">
      <alignment horizontal="center" vertical="center"/>
    </xf>
    <xf numFmtId="0" fontId="2" fillId="9" borderId="0" xfId="0" applyFont="1" applyFill="1"/>
    <xf numFmtId="0" fontId="2" fillId="9" borderId="0" xfId="0" applyFont="1" applyFill="1" applyAlignment="1">
      <alignment wrapText="1"/>
    </xf>
    <xf numFmtId="0" fontId="2" fillId="9" borderId="0" xfId="0" applyFont="1" applyFill="1" applyAlignment="1">
      <alignment horizontal="right" vertical="center" wrapText="1"/>
    </xf>
    <xf numFmtId="0" fontId="2" fillId="9" borderId="0" xfId="0" applyFont="1" applyFill="1" applyAlignment="1">
      <alignment vertical="center" wrapText="1"/>
    </xf>
    <xf numFmtId="0" fontId="2" fillId="9" borderId="0" xfId="0" applyFont="1" applyFill="1" applyAlignment="1">
      <alignment horizontal="center" vertical="center" wrapText="1"/>
    </xf>
    <xf numFmtId="0" fontId="2" fillId="9" borderId="0" xfId="0" applyFont="1" applyFill="1" applyBorder="1" applyAlignment="1">
      <alignment horizontal="center" vertical="center" wrapText="1"/>
    </xf>
    <xf numFmtId="0" fontId="2" fillId="9" borderId="0" xfId="0" applyFont="1" applyFill="1" applyAlignment="1">
      <alignment horizontal="left" vertical="center" wrapText="1"/>
    </xf>
    <xf numFmtId="1" fontId="2" fillId="9" borderId="0" xfId="0" applyNumberFormat="1" applyFont="1" applyFill="1" applyAlignment="1">
      <alignment horizontal="center" vertical="center" wrapText="1"/>
    </xf>
    <xf numFmtId="0" fontId="2" fillId="9" borderId="0" xfId="0" applyFont="1" applyFill="1" applyBorder="1" applyAlignment="1">
      <alignment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2" fillId="4" borderId="1" xfId="0" applyFont="1" applyFill="1" applyBorder="1" applyAlignment="1">
      <alignment horizontal="center" vertical="center" wrapText="1"/>
    </xf>
    <xf numFmtId="1" fontId="2" fillId="10"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0" fillId="4" borderId="1" xfId="0" applyFill="1" applyBorder="1" applyAlignment="1">
      <alignment vertical="center" textRotation="45"/>
    </xf>
    <xf numFmtId="0" fontId="0" fillId="0" borderId="1" xfId="0" applyBorder="1" applyAlignment="1">
      <alignment vertical="center" textRotation="45"/>
    </xf>
    <xf numFmtId="1" fontId="3" fillId="4" borderId="1" xfId="0" applyNumberFormat="1" applyFont="1" applyFill="1" applyBorder="1" applyAlignment="1">
      <alignment horizontal="center" vertical="center" wrapText="1"/>
    </xf>
    <xf numFmtId="0" fontId="0" fillId="4" borderId="1" xfId="0" quotePrefix="1" applyFill="1" applyBorder="1" applyAlignment="1">
      <alignment horizontal="center" vertical="center"/>
    </xf>
    <xf numFmtId="0" fontId="0" fillId="0" borderId="1" xfId="0" quotePrefix="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xf>
    <xf numFmtId="0" fontId="1" fillId="0" borderId="1" xfId="0" applyFont="1" applyBorder="1" applyAlignment="1">
      <alignment horizontal="center"/>
    </xf>
    <xf numFmtId="0" fontId="0" fillId="0" borderId="1" xfId="0" applyBorder="1" applyAlignment="1">
      <alignment horizontal="center" wrapText="1"/>
    </xf>
    <xf numFmtId="0" fontId="0" fillId="0" borderId="1" xfId="0" applyBorder="1"/>
    <xf numFmtId="0" fontId="1" fillId="0" borderId="1" xfId="0" applyFont="1" applyFill="1" applyBorder="1" applyAlignment="1">
      <alignment horizontal="center" vertical="center" wrapText="1"/>
    </xf>
    <xf numFmtId="0" fontId="0" fillId="0" borderId="1" xfId="0" applyBorder="1" applyAlignment="1">
      <alignment horizontal="left" vertical="top"/>
    </xf>
    <xf numFmtId="0" fontId="2" fillId="0" borderId="1" xfId="0" applyFont="1" applyBorder="1" applyAlignment="1" applyProtection="1">
      <alignment horizontal="center" wrapText="1"/>
      <protection locked="0"/>
    </xf>
    <xf numFmtId="1" fontId="2" fillId="0" borderId="1" xfId="0" applyNumberFormat="1" applyFont="1" applyBorder="1" applyAlignment="1" applyProtection="1">
      <alignment horizontal="center" vertical="center" wrapText="1"/>
      <protection locked="0"/>
    </xf>
    <xf numFmtId="1" fontId="4" fillId="0" borderId="1" xfId="0" applyNumberFormat="1" applyFont="1" applyBorder="1" applyAlignment="1" applyProtection="1">
      <alignment horizontal="center" vertical="center" wrapText="1"/>
      <protection locked="0"/>
    </xf>
    <xf numFmtId="1" fontId="2" fillId="0" borderId="1" xfId="0" applyNumberFormat="1" applyFont="1" applyBorder="1" applyAlignment="1" applyProtection="1">
      <alignment horizontal="center" vertical="center"/>
      <protection locked="0"/>
    </xf>
    <xf numFmtId="0" fontId="2" fillId="0" borderId="4"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4" xfId="0" applyFont="1" applyBorder="1" applyAlignment="1" applyProtection="1">
      <alignment vertical="center" wrapText="1"/>
      <protection locked="0"/>
    </xf>
    <xf numFmtId="0" fontId="2" fillId="11" borderId="0" xfId="0" applyFont="1" applyFill="1"/>
    <xf numFmtId="0" fontId="9" fillId="0" borderId="1" xfId="0" applyFont="1" applyBorder="1" applyAlignment="1" applyProtection="1">
      <alignment horizontal="center" vertical="center"/>
      <protection locked="0"/>
    </xf>
    <xf numFmtId="0" fontId="2" fillId="0" borderId="1" xfId="0" applyFont="1" applyBorder="1" applyProtection="1">
      <protection locked="0"/>
    </xf>
    <xf numFmtId="1" fontId="2" fillId="3" borderId="1" xfId="0" applyNumberFormat="1"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0" fontId="2" fillId="4" borderId="1" xfId="0" applyFont="1" applyFill="1" applyBorder="1" applyAlignment="1">
      <alignment horizontal="center" vertical="center" wrapText="1"/>
    </xf>
    <xf numFmtId="1" fontId="2" fillId="6" borderId="1" xfId="0" applyNumberFormat="1" applyFont="1" applyFill="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1" fontId="2" fillId="2" borderId="1" xfId="0" applyNumberFormat="1" applyFont="1" applyFill="1" applyBorder="1" applyAlignment="1" applyProtection="1">
      <alignment horizontal="center" vertical="center" wrapText="1"/>
    </xf>
    <xf numFmtId="0" fontId="2" fillId="6" borderId="1" xfId="0" applyFont="1" applyFill="1" applyBorder="1" applyAlignment="1">
      <alignment horizontal="center" vertical="center" wrapText="1"/>
    </xf>
    <xf numFmtId="0" fontId="2" fillId="6" borderId="0" xfId="0" applyFont="1" applyFill="1" applyAlignment="1">
      <alignment horizontal="center" vertical="center" wrapText="1"/>
    </xf>
    <xf numFmtId="0" fontId="2" fillId="12" borderId="1" xfId="0" applyFont="1" applyFill="1" applyBorder="1" applyAlignment="1">
      <alignment horizontal="center" vertical="center" wrapText="1"/>
    </xf>
    <xf numFmtId="1" fontId="2" fillId="12" borderId="1" xfId="0" applyNumberFormat="1" applyFont="1" applyFill="1" applyBorder="1" applyAlignment="1" applyProtection="1">
      <alignment horizontal="center" vertical="center" wrapText="1"/>
    </xf>
    <xf numFmtId="0" fontId="2" fillId="12" borderId="1" xfId="0" applyFont="1" applyFill="1" applyBorder="1" applyAlignment="1" applyProtection="1">
      <alignment horizontal="center" vertical="center" wrapText="1"/>
    </xf>
    <xf numFmtId="0" fontId="5" fillId="4" borderId="13" xfId="0" applyFont="1" applyFill="1" applyBorder="1" applyAlignment="1">
      <alignment horizontal="center" vertical="center" wrapText="1"/>
    </xf>
    <xf numFmtId="0" fontId="2" fillId="11" borderId="0" xfId="0" applyFont="1" applyFill="1" applyAlignment="1">
      <alignment horizontal="center" vertical="center"/>
    </xf>
    <xf numFmtId="0" fontId="2" fillId="4" borderId="0" xfId="0" applyFont="1" applyFill="1" applyAlignment="1">
      <alignment horizontal="center" vertical="center"/>
    </xf>
    <xf numFmtId="0" fontId="5" fillId="5" borderId="1" xfId="0" applyFont="1" applyFill="1" applyBorder="1" applyAlignment="1">
      <alignment horizontal="center" vertical="center" wrapText="1"/>
    </xf>
    <xf numFmtId="0" fontId="6" fillId="12" borderId="1" xfId="0" applyFont="1" applyFill="1" applyBorder="1" applyAlignment="1">
      <alignment horizontal="center" vertical="center" wrapText="1"/>
    </xf>
    <xf numFmtId="1" fontId="2" fillId="12" borderId="1" xfId="0" applyNumberFormat="1" applyFont="1" applyFill="1" applyBorder="1" applyAlignment="1">
      <alignment horizontal="center" vertical="center" wrapText="1"/>
    </xf>
    <xf numFmtId="1" fontId="6" fillId="12" borderId="1" xfId="0" applyNumberFormat="1" applyFont="1" applyFill="1" applyBorder="1" applyAlignment="1">
      <alignment horizontal="center" vertical="center" wrapText="1"/>
    </xf>
    <xf numFmtId="0" fontId="2" fillId="11" borderId="0" xfId="0" applyFont="1" applyFill="1" applyBorder="1" applyProtection="1">
      <protection locked="0"/>
    </xf>
    <xf numFmtId="14" fontId="0" fillId="0" borderId="0" xfId="0" quotePrefix="1" applyNumberFormat="1" applyAlignment="1">
      <alignment horizontal="center" vertical="center"/>
    </xf>
    <xf numFmtId="0" fontId="0" fillId="0" borderId="0" xfId="0" quotePrefix="1" applyAlignment="1">
      <alignment horizontal="center" vertical="center"/>
    </xf>
    <xf numFmtId="16" fontId="0" fillId="0" borderId="0" xfId="0" applyNumberFormat="1" applyAlignment="1">
      <alignment horizontal="center" vertical="center"/>
    </xf>
    <xf numFmtId="1" fontId="2" fillId="3" borderId="1" xfId="0" applyNumberFormat="1"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2" fillId="11" borderId="0" xfId="0" applyFont="1" applyFill="1" applyAlignment="1">
      <alignment horizontal="center" vertical="center" wrapText="1"/>
    </xf>
    <xf numFmtId="0" fontId="2" fillId="11" borderId="0" xfId="0" applyFont="1" applyFill="1" applyBorder="1" applyAlignment="1">
      <alignment horizontal="center" vertical="center" wrapText="1"/>
    </xf>
    <xf numFmtId="1" fontId="2" fillId="4" borderId="4" xfId="0" applyNumberFormat="1"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15" xfId="0" applyFont="1" applyBorder="1" applyAlignment="1" applyProtection="1">
      <alignment horizontal="center" vertical="center" wrapText="1"/>
      <protection locked="0"/>
    </xf>
    <xf numFmtId="0" fontId="2" fillId="2" borderId="5" xfId="0" applyFont="1" applyFill="1" applyBorder="1" applyAlignment="1">
      <alignment vertical="center" textRotation="90" wrapText="1"/>
    </xf>
    <xf numFmtId="0" fontId="2" fillId="4"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center" vertical="center"/>
    </xf>
    <xf numFmtId="0" fontId="0" fillId="0" borderId="1" xfId="0" applyFont="1" applyBorder="1" applyAlignment="1">
      <alignment horizontal="center" vertical="center" textRotation="45"/>
    </xf>
    <xf numFmtId="0" fontId="0" fillId="4" borderId="1" xfId="0" applyFont="1" applyFill="1" applyBorder="1" applyAlignment="1">
      <alignment horizontal="center" vertical="center" textRotation="45"/>
    </xf>
    <xf numFmtId="0" fontId="0" fillId="0" borderId="0" xfId="0" applyFont="1" applyFill="1" applyBorder="1" applyAlignment="1">
      <alignment horizontal="center" vertical="center"/>
    </xf>
    <xf numFmtId="0" fontId="2" fillId="0" borderId="4" xfId="0" applyFont="1" applyBorder="1" applyAlignment="1">
      <alignment horizontal="left" vertical="top" wrapText="1"/>
    </xf>
    <xf numFmtId="0" fontId="2" fillId="3" borderId="2" xfId="0" applyFont="1" applyFill="1" applyBorder="1" applyAlignment="1" applyProtection="1">
      <alignment horizontal="center" vertical="center"/>
      <protection locked="0"/>
    </xf>
    <xf numFmtId="0" fontId="2" fillId="3"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2"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2" fillId="13" borderId="1" xfId="0" applyFont="1" applyFill="1" applyBorder="1" applyAlignment="1">
      <alignment horizontal="right" vertical="center" wrapText="1"/>
    </xf>
    <xf numFmtId="0" fontId="2" fillId="13" borderId="1" xfId="0" applyFont="1" applyFill="1" applyBorder="1" applyAlignment="1">
      <alignment horizontal="left" vertical="center" wrapText="1"/>
    </xf>
    <xf numFmtId="0" fontId="2" fillId="7" borderId="7" xfId="0" applyFont="1" applyFill="1" applyBorder="1" applyAlignment="1">
      <alignment vertical="center" wrapText="1"/>
    </xf>
    <xf numFmtId="0" fontId="5" fillId="13"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5" borderId="2" xfId="0" applyFont="1" applyFill="1" applyBorder="1" applyAlignment="1">
      <alignment horizontal="center" wrapText="1"/>
    </xf>
    <xf numFmtId="0" fontId="2" fillId="5" borderId="7" xfId="0" applyFont="1" applyFill="1" applyBorder="1" applyAlignment="1">
      <alignment horizontal="center" wrapText="1"/>
    </xf>
    <xf numFmtId="0" fontId="2" fillId="5" borderId="3" xfId="0" applyFont="1" applyFill="1" applyBorder="1" applyAlignment="1">
      <alignment horizontal="center" wrapText="1"/>
    </xf>
    <xf numFmtId="0" fontId="13" fillId="0" borderId="0" xfId="0" applyFont="1" applyAlignment="1">
      <alignment vertical="center" wrapText="1"/>
    </xf>
    <xf numFmtId="0" fontId="2" fillId="0" borderId="0" xfId="0" applyFont="1" applyBorder="1" applyAlignment="1" applyProtection="1">
      <alignment vertical="top" wrapText="1"/>
    </xf>
    <xf numFmtId="0" fontId="2" fillId="7" borderId="2" xfId="0" applyFont="1" applyFill="1" applyBorder="1" applyAlignment="1">
      <alignment vertical="center"/>
    </xf>
    <xf numFmtId="0" fontId="2" fillId="7" borderId="7" xfId="0" applyFont="1" applyFill="1" applyBorder="1" applyAlignment="1">
      <alignment vertical="center"/>
    </xf>
    <xf numFmtId="0" fontId="2" fillId="0" borderId="1" xfId="0" applyFont="1" applyBorder="1" applyAlignment="1" applyProtection="1">
      <alignment horizontal="center" vertical="center" wrapText="1"/>
    </xf>
    <xf numFmtId="0" fontId="11" fillId="14" borderId="1" xfId="0" applyFont="1" applyFill="1" applyBorder="1" applyAlignment="1" applyProtection="1">
      <alignment horizontal="center" vertical="center" wrapText="1"/>
    </xf>
    <xf numFmtId="0" fontId="2" fillId="14" borderId="1" xfId="0" applyFont="1" applyFill="1" applyBorder="1" applyAlignment="1" applyProtection="1">
      <alignment horizontal="center" vertical="center" wrapText="1"/>
    </xf>
    <xf numFmtId="0" fontId="2" fillId="15" borderId="1" xfId="0" applyFont="1" applyFill="1" applyBorder="1" applyAlignment="1" applyProtection="1">
      <alignment horizontal="center" vertical="top" wrapText="1"/>
    </xf>
    <xf numFmtId="49" fontId="0" fillId="0" borderId="0" xfId="0" applyNumberFormat="1"/>
    <xf numFmtId="0" fontId="0" fillId="0" borderId="0" xfId="0" applyNumberFormat="1"/>
    <xf numFmtId="0" fontId="2" fillId="0" borderId="0" xfId="0" applyFont="1" applyBorder="1" applyAlignment="1" applyProtection="1">
      <alignment vertical="center" wrapText="1"/>
      <protection locked="0"/>
    </xf>
    <xf numFmtId="0" fontId="2" fillId="0" borderId="0" xfId="0" applyFont="1" applyBorder="1" applyAlignment="1" applyProtection="1"/>
    <xf numFmtId="0" fontId="5" fillId="7" borderId="1" xfId="0" applyFont="1" applyFill="1" applyBorder="1" applyAlignment="1">
      <alignment vertical="center" wrapText="1"/>
    </xf>
    <xf numFmtId="0" fontId="2" fillId="0" borderId="11" xfId="0" applyFont="1" applyBorder="1" applyAlignment="1">
      <alignment vertical="top" wrapText="1"/>
    </xf>
    <xf numFmtId="0" fontId="2" fillId="0" borderId="0" xfId="0" applyFont="1" applyBorder="1" applyAlignment="1">
      <alignment vertical="top" wrapText="1"/>
    </xf>
    <xf numFmtId="0" fontId="2" fillId="0" borderId="6" xfId="0" applyFont="1" applyBorder="1" applyAlignment="1">
      <alignment vertical="top" wrapText="1"/>
    </xf>
    <xf numFmtId="0" fontId="11" fillId="0" borderId="11" xfId="0" applyFont="1" applyBorder="1" applyAlignment="1">
      <alignment vertical="top" wrapText="1"/>
    </xf>
    <xf numFmtId="0" fontId="11" fillId="0" borderId="0" xfId="0" applyFont="1" applyBorder="1" applyAlignment="1">
      <alignment vertical="top" wrapText="1"/>
    </xf>
    <xf numFmtId="0" fontId="11" fillId="0" borderId="6" xfId="0" applyFont="1" applyBorder="1" applyAlignment="1">
      <alignment vertical="top" wrapText="1"/>
    </xf>
    <xf numFmtId="0" fontId="2" fillId="7" borderId="1" xfId="0" applyFont="1" applyFill="1" applyBorder="1" applyAlignment="1" applyProtection="1">
      <alignment horizontal="center" vertical="center" wrapText="1"/>
    </xf>
    <xf numFmtId="0" fontId="2" fillId="17" borderId="1" xfId="0" applyFont="1" applyFill="1" applyBorder="1" applyAlignment="1" applyProtection="1">
      <alignment vertical="center" wrapText="1"/>
    </xf>
    <xf numFmtId="0" fontId="2" fillId="17" borderId="1" xfId="0" applyFont="1" applyFill="1" applyBorder="1" applyAlignment="1" applyProtection="1">
      <alignment horizontal="left" vertical="center" wrapText="1"/>
    </xf>
    <xf numFmtId="0" fontId="2" fillId="19" borderId="1" xfId="0" applyFont="1" applyFill="1" applyBorder="1" applyAlignment="1" applyProtection="1">
      <alignment vertical="center" wrapText="1"/>
    </xf>
    <xf numFmtId="0" fontId="2" fillId="19" borderId="1" xfId="0" applyFont="1" applyFill="1" applyBorder="1" applyAlignment="1" applyProtection="1">
      <alignment horizontal="left" vertical="center" wrapText="1"/>
    </xf>
    <xf numFmtId="0" fontId="2" fillId="15" borderId="1" xfId="0" applyFont="1" applyFill="1" applyBorder="1" applyAlignment="1" applyProtection="1">
      <alignment horizontal="center" vertical="center" wrapText="1"/>
    </xf>
    <xf numFmtId="0" fontId="15" fillId="18" borderId="1" xfId="0" quotePrefix="1" applyFont="1" applyFill="1" applyBorder="1" applyAlignment="1" applyProtection="1">
      <alignment horizontal="center" vertical="center" wrapText="1"/>
    </xf>
    <xf numFmtId="0" fontId="2" fillId="18" borderId="1" xfId="0" quotePrefix="1" applyFont="1" applyFill="1" applyBorder="1" applyAlignment="1" applyProtection="1">
      <alignment horizontal="center" vertical="center" wrapText="1"/>
    </xf>
    <xf numFmtId="0" fontId="2" fillId="18" borderId="1" xfId="0" applyFont="1" applyFill="1" applyBorder="1" applyAlignment="1" applyProtection="1">
      <alignment horizontal="center" vertical="center" wrapText="1"/>
    </xf>
    <xf numFmtId="0" fontId="2" fillId="20" borderId="1" xfId="0" applyFont="1" applyFill="1" applyBorder="1" applyAlignment="1" applyProtection="1">
      <alignment horizontal="center" vertical="center" wrapText="1"/>
    </xf>
    <xf numFmtId="0" fontId="2" fillId="9" borderId="0" xfId="0" applyFont="1" applyFill="1" applyProtection="1"/>
    <xf numFmtId="0" fontId="2" fillId="2" borderId="1" xfId="0" applyFont="1" applyFill="1" applyBorder="1" applyAlignment="1" applyProtection="1">
      <alignment vertical="center"/>
    </xf>
    <xf numFmtId="0" fontId="2" fillId="9" borderId="0" xfId="0" applyFont="1" applyFill="1" applyAlignment="1" applyProtection="1">
      <alignment horizontal="center" vertical="center" wrapText="1"/>
    </xf>
    <xf numFmtId="0" fontId="11" fillId="7" borderId="1" xfId="0" applyFont="1" applyFill="1" applyBorder="1" applyAlignment="1" applyProtection="1">
      <alignment horizontal="center" vertical="center" wrapText="1"/>
    </xf>
    <xf numFmtId="0" fontId="4" fillId="5" borderId="1" xfId="0" applyFont="1" applyFill="1" applyBorder="1" applyAlignment="1" applyProtection="1">
      <alignment horizontal="center" vertical="center" wrapText="1"/>
    </xf>
    <xf numFmtId="1" fontId="2" fillId="13" borderId="1" xfId="0" applyNumberFormat="1" applyFont="1" applyFill="1" applyBorder="1" applyAlignment="1" applyProtection="1">
      <alignment horizontal="center" vertical="center" wrapText="1"/>
    </xf>
    <xf numFmtId="1" fontId="4" fillId="3" borderId="1"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17" borderId="1" xfId="0" applyFont="1" applyFill="1" applyBorder="1" applyAlignment="1" applyProtection="1">
      <alignment horizontal="left" vertical="center"/>
    </xf>
    <xf numFmtId="0" fontId="2" fillId="2" borderId="0" xfId="0" applyFont="1" applyFill="1" applyAlignment="1" applyProtection="1">
      <alignment horizontal="center" vertical="center"/>
    </xf>
    <xf numFmtId="0" fontId="2" fillId="9" borderId="0" xfId="0" applyFont="1" applyFill="1" applyAlignment="1" applyProtection="1">
      <alignment vertical="center" wrapText="1"/>
    </xf>
    <xf numFmtId="0" fontId="2" fillId="17" borderId="1" xfId="0" applyFont="1" applyFill="1" applyBorder="1" applyAlignment="1" applyProtection="1">
      <alignment horizontal="right" vertical="center"/>
    </xf>
    <xf numFmtId="0" fontId="2" fillId="20" borderId="0" xfId="0" applyFont="1" applyFill="1" applyAlignment="1" applyProtection="1">
      <alignment horizontal="center"/>
    </xf>
    <xf numFmtId="0" fontId="2" fillId="8" borderId="1" xfId="0" applyFont="1" applyFill="1" applyBorder="1" applyAlignment="1" applyProtection="1">
      <alignment horizontal="center" vertical="center" wrapText="1"/>
    </xf>
    <xf numFmtId="0" fontId="2" fillId="7" borderId="2" xfId="0" applyFont="1" applyFill="1" applyBorder="1" applyAlignment="1" applyProtection="1">
      <alignment vertical="center" wrapText="1"/>
    </xf>
    <xf numFmtId="0" fontId="2" fillId="7" borderId="7" xfId="0" applyFont="1" applyFill="1" applyBorder="1" applyAlignment="1" applyProtection="1">
      <alignment vertical="center" wrapText="1"/>
    </xf>
    <xf numFmtId="0" fontId="2" fillId="0" borderId="0" xfId="0" applyFont="1" applyProtection="1"/>
    <xf numFmtId="0" fontId="2" fillId="13" borderId="1" xfId="0" quotePrefix="1" applyFont="1" applyFill="1" applyBorder="1" applyAlignment="1" applyProtection="1">
      <alignment horizontal="center" vertical="center" wrapText="1"/>
    </xf>
    <xf numFmtId="1" fontId="2" fillId="13" borderId="1" xfId="0" quotePrefix="1" applyNumberFormat="1" applyFont="1" applyFill="1" applyBorder="1" applyAlignment="1" applyProtection="1">
      <alignment horizontal="center" vertical="center" wrapText="1"/>
    </xf>
    <xf numFmtId="0" fontId="2" fillId="17" borderId="1" xfId="0" applyFont="1" applyFill="1" applyBorder="1" applyAlignment="1" applyProtection="1">
      <alignment horizontal="right" vertical="center" wrapText="1"/>
    </xf>
    <xf numFmtId="0" fontId="2" fillId="19" borderId="1" xfId="0" applyFont="1" applyFill="1" applyBorder="1" applyAlignment="1" applyProtection="1">
      <alignment horizontal="right" vertical="center" wrapText="1"/>
    </xf>
    <xf numFmtId="1" fontId="2" fillId="4"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 fontId="2" fillId="16" borderId="1" xfId="0" applyNumberFormat="1" applyFont="1" applyFill="1" applyBorder="1" applyAlignment="1" applyProtection="1">
      <alignment horizontal="center" vertical="center" wrapText="1"/>
      <protection locked="0"/>
    </xf>
    <xf numFmtId="0" fontId="2" fillId="16" borderId="1" xfId="0" applyFont="1" applyFill="1" applyBorder="1" applyAlignment="1" applyProtection="1">
      <alignment horizontal="center" vertical="center" wrapText="1"/>
    </xf>
    <xf numFmtId="1" fontId="2" fillId="13" borderId="1" xfId="0" applyNumberFormat="1" applyFont="1" applyFill="1" applyBorder="1" applyAlignment="1" applyProtection="1">
      <alignment horizontal="center" wrapText="1"/>
    </xf>
    <xf numFmtId="0" fontId="2" fillId="7" borderId="1" xfId="0" applyFont="1" applyFill="1" applyBorder="1" applyAlignment="1" applyProtection="1">
      <alignment horizontal="center" wrapText="1"/>
    </xf>
    <xf numFmtId="0" fontId="1" fillId="0" borderId="0" xfId="0" applyNumberFormat="1" applyFont="1"/>
    <xf numFmtId="0" fontId="5" fillId="9" borderId="0" xfId="0" applyFont="1" applyFill="1" applyAlignment="1">
      <alignment horizontal="center" vertical="center" wrapText="1"/>
    </xf>
    <xf numFmtId="0" fontId="12" fillId="0" borderId="0" xfId="0" applyFont="1" applyAlignment="1" applyProtection="1">
      <alignment vertical="center" wrapText="1"/>
    </xf>
    <xf numFmtId="0" fontId="0" fillId="0" borderId="0" xfId="0" applyProtection="1"/>
    <xf numFmtId="0" fontId="13" fillId="0" borderId="0" xfId="0" applyFont="1" applyAlignment="1" applyProtection="1">
      <alignment vertical="center" wrapText="1"/>
    </xf>
    <xf numFmtId="0" fontId="14" fillId="0" borderId="0" xfId="0" applyFont="1" applyAlignment="1" applyProtection="1">
      <alignment vertical="center"/>
    </xf>
    <xf numFmtId="0" fontId="0" fillId="0" borderId="0" xfId="0" applyAlignment="1" applyProtection="1">
      <alignment wrapText="1"/>
    </xf>
    <xf numFmtId="1" fontId="2" fillId="18" borderId="1" xfId="0" applyNumberFormat="1" applyFont="1" applyFill="1" applyBorder="1" applyAlignment="1">
      <alignment horizontal="center" vertical="center" wrapText="1"/>
    </xf>
    <xf numFmtId="164" fontId="2" fillId="9" borderId="0" xfId="0" applyNumberFormat="1" applyFont="1" applyFill="1" applyBorder="1" applyAlignment="1" applyProtection="1">
      <alignment horizontal="center" vertical="center" wrapText="1"/>
    </xf>
    <xf numFmtId="1" fontId="2" fillId="9" borderId="1" xfId="0" applyNumberFormat="1" applyFont="1" applyFill="1" applyBorder="1" applyAlignment="1">
      <alignment horizontal="center" vertical="center"/>
    </xf>
    <xf numFmtId="3" fontId="0" fillId="0" borderId="0" xfId="0" applyNumberFormat="1"/>
    <xf numFmtId="0" fontId="2" fillId="21" borderId="1" xfId="0" applyFont="1" applyFill="1" applyBorder="1" applyAlignment="1">
      <alignment horizontal="center" vertical="center" wrapText="1"/>
    </xf>
    <xf numFmtId="49" fontId="2" fillId="21" borderId="1" xfId="0" applyNumberFormat="1" applyFont="1" applyFill="1" applyBorder="1" applyAlignment="1">
      <alignment horizontal="center" vertical="center" wrapText="1"/>
    </xf>
    <xf numFmtId="1" fontId="2" fillId="12" borderId="5"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7" borderId="10" xfId="0" applyFont="1" applyFill="1" applyBorder="1" applyAlignment="1" applyProtection="1">
      <alignment horizontal="center" vertical="center" wrapText="1"/>
    </xf>
    <xf numFmtId="0" fontId="2" fillId="7" borderId="12" xfId="0" applyFont="1" applyFill="1" applyBorder="1" applyAlignment="1" applyProtection="1">
      <alignment horizontal="center" vertical="center" wrapText="1"/>
    </xf>
    <xf numFmtId="0" fontId="11" fillId="0" borderId="9"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2" fillId="0" borderId="1" xfId="0" applyFont="1" applyBorder="1" applyAlignment="1" applyProtection="1">
      <alignment horizontal="center" vertical="top" wrapText="1"/>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top" wrapText="1"/>
    </xf>
    <xf numFmtId="0" fontId="2" fillId="0" borderId="7" xfId="0" applyFont="1" applyBorder="1" applyAlignment="1" applyProtection="1">
      <alignment horizontal="center" vertical="top" wrapText="1"/>
    </xf>
    <xf numFmtId="0" fontId="2" fillId="0" borderId="3" xfId="0" applyFont="1" applyBorder="1" applyAlignment="1" applyProtection="1">
      <alignment horizontal="center" vertical="top" wrapText="1"/>
    </xf>
    <xf numFmtId="0" fontId="2" fillId="0" borderId="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5" xfId="0" applyFont="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2" fillId="7" borderId="1" xfId="0" applyFont="1" applyFill="1" applyBorder="1" applyAlignment="1">
      <alignment horizontal="center"/>
    </xf>
    <xf numFmtId="0" fontId="2" fillId="0" borderId="10" xfId="0" applyFont="1" applyBorder="1" applyAlignment="1" applyProtection="1">
      <alignment horizontal="center"/>
      <protection locked="0"/>
    </xf>
    <xf numFmtId="0" fontId="2" fillId="0" borderId="11"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6" xfId="0" applyFont="1" applyBorder="1" applyAlignment="1" applyProtection="1">
      <alignment horizontal="center"/>
      <protection locked="0"/>
    </xf>
    <xf numFmtId="0" fontId="2" fillId="4" borderId="1" xfId="0" applyFont="1" applyFill="1" applyBorder="1" applyAlignment="1">
      <alignment horizontal="center" vertical="center" textRotation="90" wrapText="1"/>
    </xf>
    <xf numFmtId="0" fontId="2" fillId="7" borderId="9" xfId="0" applyFont="1" applyFill="1" applyBorder="1" applyAlignment="1">
      <alignment horizontal="center"/>
    </xf>
    <xf numFmtId="0" fontId="2" fillId="7" borderId="6" xfId="0" applyFont="1" applyFill="1" applyBorder="1" applyAlignment="1">
      <alignment horizontal="center"/>
    </xf>
    <xf numFmtId="0" fontId="2" fillId="0" borderId="10" xfId="0" applyFont="1" applyFill="1" applyBorder="1" applyAlignment="1" applyProtection="1">
      <alignment horizontal="center"/>
      <protection locked="0"/>
    </xf>
    <xf numFmtId="0" fontId="2" fillId="0" borderId="11" xfId="0" applyFont="1" applyFill="1" applyBorder="1" applyAlignment="1" applyProtection="1">
      <alignment horizontal="center"/>
      <protection locked="0"/>
    </xf>
    <xf numFmtId="0" fontId="2" fillId="0" borderId="12" xfId="0" applyFont="1" applyFill="1" applyBorder="1" applyAlignment="1" applyProtection="1">
      <alignment horizontal="center"/>
      <protection locked="0"/>
    </xf>
    <xf numFmtId="0" fontId="2" fillId="0" borderId="9" xfId="0" applyFont="1" applyFill="1" applyBorder="1" applyAlignment="1" applyProtection="1">
      <alignment horizontal="center"/>
      <protection locked="0"/>
    </xf>
    <xf numFmtId="0" fontId="2" fillId="0" borderId="6" xfId="0" applyFont="1" applyFill="1" applyBorder="1" applyAlignment="1" applyProtection="1">
      <alignment horizontal="center"/>
      <protection locked="0"/>
    </xf>
    <xf numFmtId="0" fontId="2" fillId="0" borderId="13" xfId="0" applyFont="1" applyFill="1" applyBorder="1" applyAlignment="1" applyProtection="1">
      <alignment horizontal="center"/>
      <protection locked="0"/>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12" borderId="2" xfId="0" applyFont="1" applyFill="1" applyBorder="1" applyAlignment="1">
      <alignment horizontal="center"/>
    </xf>
    <xf numFmtId="0" fontId="2" fillId="12" borderId="7" xfId="0" applyFont="1" applyFill="1" applyBorder="1" applyAlignment="1">
      <alignment horizontal="center"/>
    </xf>
    <xf numFmtId="0" fontId="2" fillId="12" borderId="3" xfId="0" applyFont="1" applyFill="1" applyBorder="1" applyAlignment="1">
      <alignment horizontal="center"/>
    </xf>
    <xf numFmtId="0" fontId="2" fillId="0" borderId="2" xfId="0" applyFont="1" applyFill="1" applyBorder="1" applyAlignment="1" applyProtection="1">
      <alignment horizontal="center" vertical="top"/>
      <protection locked="0"/>
    </xf>
    <xf numFmtId="0" fontId="2" fillId="0" borderId="7" xfId="0" applyFont="1" applyFill="1" applyBorder="1" applyAlignment="1" applyProtection="1">
      <alignment horizontal="center" vertical="top"/>
      <protection locked="0"/>
    </xf>
    <xf numFmtId="0" fontId="2" fillId="0" borderId="3" xfId="0" applyFont="1" applyFill="1" applyBorder="1" applyAlignment="1" applyProtection="1">
      <alignment horizontal="center" vertical="top"/>
      <protection locked="0"/>
    </xf>
    <xf numFmtId="0" fontId="2" fillId="0" borderId="1" xfId="0" applyFont="1" applyFill="1" applyBorder="1" applyAlignment="1" applyProtection="1">
      <alignment horizontal="center" vertical="center"/>
      <protection locked="0"/>
    </xf>
    <xf numFmtId="0" fontId="2" fillId="4" borderId="5" xfId="0" applyFont="1" applyFill="1" applyBorder="1" applyAlignment="1">
      <alignment horizontal="center" vertical="center" textRotation="90" wrapText="1"/>
    </xf>
    <xf numFmtId="0" fontId="2" fillId="13" borderId="4"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0" xfId="0" applyFont="1" applyFill="1" applyAlignment="1" applyProtection="1">
      <alignment horizontal="center" vertical="center" wrapText="1"/>
    </xf>
    <xf numFmtId="0" fontId="2" fillId="5" borderId="1" xfId="0" applyFont="1" applyFill="1" applyBorder="1" applyAlignment="1" applyProtection="1">
      <alignment horizontal="center" vertical="center" wrapText="1"/>
    </xf>
    <xf numFmtId="0" fontId="3" fillId="17" borderId="2" xfId="0" applyFont="1" applyFill="1" applyBorder="1" applyAlignment="1">
      <alignment horizontal="center" vertical="center" wrapText="1"/>
    </xf>
    <xf numFmtId="0" fontId="3" fillId="17" borderId="7" xfId="0" applyFont="1" applyFill="1" applyBorder="1" applyAlignment="1">
      <alignment horizontal="center" vertical="center" wrapText="1"/>
    </xf>
    <xf numFmtId="0" fontId="3" fillId="17" borderId="3" xfId="0" applyFont="1" applyFill="1" applyBorder="1" applyAlignment="1">
      <alignment horizontal="center" vertical="center" wrapText="1"/>
    </xf>
    <xf numFmtId="0" fontId="3" fillId="17" borderId="10" xfId="0" applyFont="1" applyFill="1" applyBorder="1" applyAlignment="1">
      <alignment horizontal="center" vertical="center" wrapText="1"/>
    </xf>
    <xf numFmtId="0" fontId="3" fillId="17" borderId="11" xfId="0" applyFont="1" applyFill="1" applyBorder="1" applyAlignment="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7" borderId="7" xfId="0" applyFont="1" applyFill="1" applyBorder="1" applyAlignment="1" applyProtection="1">
      <alignment horizontal="right" vertical="center" wrapText="1"/>
    </xf>
    <xf numFmtId="0" fontId="2" fillId="4"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right" vertical="center" textRotation="90"/>
    </xf>
    <xf numFmtId="0" fontId="2" fillId="4" borderId="5" xfId="0" applyFont="1" applyFill="1" applyBorder="1" applyAlignment="1" applyProtection="1">
      <alignment horizontal="right" vertical="center" textRotation="90"/>
    </xf>
    <xf numFmtId="0" fontId="2" fillId="4" borderId="1" xfId="0" applyFont="1" applyFill="1" applyBorder="1" applyAlignment="1" applyProtection="1">
      <alignment horizontal="right" vertical="center" textRotation="90"/>
    </xf>
    <xf numFmtId="0" fontId="11" fillId="0" borderId="11" xfId="0" applyFont="1" applyBorder="1" applyAlignment="1" applyProtection="1">
      <alignment horizontal="left" vertical="top" wrapText="1"/>
    </xf>
    <xf numFmtId="0" fontId="11" fillId="0" borderId="0" xfId="0" applyFont="1" applyBorder="1" applyAlignment="1" applyProtection="1">
      <alignment horizontal="left" vertical="top" wrapText="1"/>
    </xf>
    <xf numFmtId="0" fontId="11" fillId="0" borderId="6" xfId="0" applyFont="1" applyBorder="1" applyAlignment="1" applyProtection="1">
      <alignment horizontal="left" vertical="top" wrapText="1"/>
    </xf>
    <xf numFmtId="0" fontId="11" fillId="0" borderId="11" xfId="0" applyFont="1" applyBorder="1" applyAlignment="1">
      <alignment horizontal="left" vertical="top" wrapText="1"/>
    </xf>
    <xf numFmtId="0" fontId="11" fillId="0" borderId="0" xfId="0" applyFont="1" applyBorder="1" applyAlignment="1">
      <alignment horizontal="left" vertical="top" wrapText="1"/>
    </xf>
    <xf numFmtId="0" fontId="11" fillId="0" borderId="6"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Border="1" applyAlignment="1">
      <alignment horizontal="left" vertical="top" wrapText="1"/>
    </xf>
    <xf numFmtId="0" fontId="2" fillId="0" borderId="6" xfId="0" applyFont="1" applyBorder="1" applyAlignment="1">
      <alignment horizontal="left" vertical="top" wrapText="1"/>
    </xf>
    <xf numFmtId="0" fontId="2" fillId="4" borderId="4" xfId="0" applyFont="1" applyFill="1" applyBorder="1" applyAlignment="1">
      <alignment horizontal="center" vertical="center"/>
    </xf>
    <xf numFmtId="0" fontId="2" fillId="5" borderId="9" xfId="0" applyFont="1" applyFill="1" applyBorder="1" applyAlignment="1" applyProtection="1">
      <alignment horizontal="center" vertical="center" wrapText="1"/>
    </xf>
    <xf numFmtId="0" fontId="2" fillId="5" borderId="6" xfId="0" applyFont="1" applyFill="1" applyBorder="1" applyAlignment="1" applyProtection="1">
      <alignment horizontal="center" vertical="center" wrapText="1"/>
    </xf>
    <xf numFmtId="0" fontId="2" fillId="0" borderId="2" xfId="0" applyFont="1" applyBorder="1" applyAlignment="1" applyProtection="1">
      <alignment horizontal="center" wrapText="1"/>
      <protection locked="0"/>
    </xf>
    <xf numFmtId="0" fontId="2" fillId="0" borderId="7" xfId="0" applyFont="1" applyBorder="1" applyAlignment="1" applyProtection="1">
      <alignment horizontal="center" wrapText="1"/>
      <protection locked="0"/>
    </xf>
    <xf numFmtId="0" fontId="2" fillId="0" borderId="3" xfId="0" applyFont="1" applyBorder="1" applyAlignment="1" applyProtection="1">
      <alignment horizontal="center" wrapText="1"/>
      <protection locked="0"/>
    </xf>
    <xf numFmtId="0" fontId="2" fillId="9"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xf>
    <xf numFmtId="0" fontId="2" fillId="0" borderId="1" xfId="0" applyFont="1" applyBorder="1" applyAlignment="1">
      <alignment horizontal="center" vertical="center"/>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8" xfId="0" applyFont="1" applyBorder="1" applyAlignment="1">
      <alignment horizontal="left" vertical="top" wrapText="1"/>
    </xf>
    <xf numFmtId="0" fontId="2" fillId="0" borderId="14" xfId="0" applyFont="1" applyBorder="1" applyAlignment="1">
      <alignment horizontal="left" vertical="top" wrapText="1"/>
    </xf>
    <xf numFmtId="0" fontId="2" fillId="0" borderId="9" xfId="0" applyFont="1" applyBorder="1" applyAlignment="1">
      <alignment horizontal="left" vertical="top" wrapText="1"/>
    </xf>
    <xf numFmtId="0" fontId="2" fillId="0" borderId="13" xfId="0" applyFont="1" applyBorder="1" applyAlignment="1">
      <alignment horizontal="left" vertical="top" wrapText="1"/>
    </xf>
    <xf numFmtId="0" fontId="8" fillId="8" borderId="0" xfId="0" applyFont="1" applyFill="1" applyAlignment="1">
      <alignment horizontal="center" vertical="center" textRotation="90"/>
    </xf>
    <xf numFmtId="0" fontId="2" fillId="2" borderId="6" xfId="0" applyFont="1" applyFill="1" applyBorder="1" applyAlignment="1">
      <alignment horizontal="center" vertical="center" wrapText="1"/>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left" vertical="top" wrapText="1"/>
    </xf>
    <xf numFmtId="0" fontId="2" fillId="0" borderId="15"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cellXfs>
  <cellStyles count="1">
    <cellStyle name="Normal" xfId="0" builtinId="0"/>
  </cellStyles>
  <dxfs count="3">
    <dxf>
      <font>
        <b val="0"/>
        <i val="0"/>
        <color theme="1"/>
      </font>
      <fill>
        <patternFill patternType="solid">
          <bgColor rgb="FFFFFF00"/>
        </patternFill>
      </fill>
    </dxf>
    <dxf>
      <font>
        <color auto="1"/>
      </font>
      <fill>
        <patternFill>
          <bgColor rgb="FFC6EFCE"/>
        </patternFill>
      </fill>
    </dxf>
    <dxf>
      <font>
        <color auto="1"/>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11</xdr:col>
      <xdr:colOff>28574</xdr:colOff>
      <xdr:row>46</xdr:row>
      <xdr:rowOff>38100</xdr:rowOff>
    </xdr:from>
    <xdr:to>
      <xdr:col>14</xdr:col>
      <xdr:colOff>857249</xdr:colOff>
      <xdr:row>49</xdr:row>
      <xdr:rowOff>142875</xdr:rowOff>
    </xdr:to>
    <xdr:sp macro="" textlink="">
      <xdr:nvSpPr>
        <xdr:cNvPr id="11" name="TextBox 10"/>
        <xdr:cNvSpPr txBox="1"/>
      </xdr:nvSpPr>
      <xdr:spPr>
        <a:xfrm>
          <a:off x="171449" y="9677400"/>
          <a:ext cx="3438525" cy="733425"/>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If</a:t>
          </a:r>
          <a:r>
            <a:rPr lang="en-US" sz="800" baseline="0"/>
            <a:t> Encumbered, reduce movement speed by 10 / Max DEX bonus to AC is +2 / and -5 penalty to all STR or DEX based checks</a:t>
          </a:r>
        </a:p>
        <a:p>
          <a:endParaRPr lang="en-US" sz="800" baseline="0"/>
        </a:p>
        <a:p>
          <a:r>
            <a:rPr lang="en-US" sz="800" baseline="0"/>
            <a:t>If Overburdened, Reduce movement speed to 5 ft / Max DEX bonus to AC is +0 / and -5 penalty ro all STR and DEX based checks</a:t>
          </a:r>
          <a:endParaRPr lang="en-US" sz="800"/>
        </a:p>
      </xdr:txBody>
    </xdr:sp>
    <xdr:clientData/>
  </xdr:twoCellAnchor>
  <xdr:twoCellAnchor>
    <xdr:from>
      <xdr:col>11</xdr:col>
      <xdr:colOff>28575</xdr:colOff>
      <xdr:row>9</xdr:row>
      <xdr:rowOff>28575</xdr:rowOff>
    </xdr:from>
    <xdr:to>
      <xdr:col>14</xdr:col>
      <xdr:colOff>990600</xdr:colOff>
      <xdr:row>10</xdr:row>
      <xdr:rowOff>180975</xdr:rowOff>
    </xdr:to>
    <xdr:sp macro="" textlink="">
      <xdr:nvSpPr>
        <xdr:cNvPr id="12" name="TextBox 11"/>
        <xdr:cNvSpPr txBox="1"/>
      </xdr:nvSpPr>
      <xdr:spPr>
        <a:xfrm>
          <a:off x="9744075" y="1076325"/>
          <a:ext cx="3962400" cy="36195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HP from CLASS+ RACE                      SP from HP +</a:t>
          </a:r>
          <a:r>
            <a:rPr lang="en-US" sz="800" baseline="0"/>
            <a:t> CON Mod</a:t>
          </a:r>
          <a:endParaRPr lang="en-US" sz="800"/>
        </a:p>
        <a:p>
          <a:r>
            <a:rPr lang="en-US" sz="800"/>
            <a:t>RP = 1/2</a:t>
          </a:r>
          <a:r>
            <a:rPr lang="en-US" sz="800" baseline="0"/>
            <a:t> lvl (rounded down min of 1) + Key Abil Mod. IF Neg key abil mod,  you get 1 RP.</a:t>
          </a:r>
          <a:endParaRPr lang="en-US" sz="800"/>
        </a:p>
      </xdr:txBody>
    </xdr:sp>
    <xdr:clientData/>
  </xdr:twoCellAnchor>
  <xdr:twoCellAnchor>
    <xdr:from>
      <xdr:col>8</xdr:col>
      <xdr:colOff>31736</xdr:colOff>
      <xdr:row>65</xdr:row>
      <xdr:rowOff>20107</xdr:rowOff>
    </xdr:from>
    <xdr:to>
      <xdr:col>9</xdr:col>
      <xdr:colOff>634987</xdr:colOff>
      <xdr:row>87</xdr:row>
      <xdr:rowOff>179913</xdr:rowOff>
    </xdr:to>
    <xdr:sp macro="" textlink="">
      <xdr:nvSpPr>
        <xdr:cNvPr id="13" name="TextBox 12"/>
        <xdr:cNvSpPr txBox="1"/>
      </xdr:nvSpPr>
      <xdr:spPr>
        <a:xfrm>
          <a:off x="8000986" y="13778440"/>
          <a:ext cx="1725084" cy="4816473"/>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t>Items with bulk are as annotated in the Manual. </a:t>
          </a:r>
        </a:p>
        <a:p>
          <a:endParaRPr lang="en-US" sz="1000"/>
        </a:p>
        <a:p>
          <a:r>
            <a:rPr lang="en-US" sz="1000"/>
            <a:t>Items</a:t>
          </a:r>
          <a:r>
            <a:rPr lang="en-US" sz="1000" baseline="0"/>
            <a:t> with a Bulk of "L" have a bulk of .1 as 10 of these items have a total bulk of 1.</a:t>
          </a:r>
        </a:p>
        <a:p>
          <a:endParaRPr lang="en-US" sz="1000" baseline="0"/>
        </a:p>
        <a:p>
          <a:r>
            <a:rPr lang="en-US" sz="1000" baseline="0"/>
            <a:t>Items with a Bulk of " - " are of negligible bulk and are not counted unless character is carrying an unreasonable number of items. Recommendation of a bulk factor of .01 which would result in 100 of these items having a bulk of 1.</a:t>
          </a:r>
        </a:p>
        <a:p>
          <a:endParaRPr lang="en-US" sz="1000" baseline="0"/>
        </a:p>
        <a:p>
          <a:r>
            <a:rPr lang="en-US" sz="1000" baseline="0"/>
            <a:t>Unencumbered is = to 1/2 of STR Score</a:t>
          </a:r>
        </a:p>
        <a:p>
          <a:endParaRPr lang="en-US" sz="1000" baseline="0"/>
        </a:p>
        <a:p>
          <a:r>
            <a:rPr lang="en-US" sz="1000" baseline="0"/>
            <a:t>Encumbered is &gt; 1/2 STR to max STR Score</a:t>
          </a:r>
        </a:p>
        <a:p>
          <a:endParaRPr lang="en-US" sz="1000" baseline="0"/>
        </a:p>
        <a:p>
          <a:r>
            <a:rPr lang="en-US" sz="1000" baseline="0"/>
            <a:t>Overburdend is &gt; to max STR Score</a:t>
          </a:r>
        </a:p>
      </xdr:txBody>
    </xdr:sp>
    <xdr:clientData/>
  </xdr:twoCellAnchor>
  <xdr:twoCellAnchor>
    <xdr:from>
      <xdr:col>7</xdr:col>
      <xdr:colOff>42333</xdr:colOff>
      <xdr:row>1</xdr:row>
      <xdr:rowOff>105833</xdr:rowOff>
    </xdr:from>
    <xdr:to>
      <xdr:col>7</xdr:col>
      <xdr:colOff>1079500</xdr:colOff>
      <xdr:row>13</xdr:row>
      <xdr:rowOff>148166</xdr:rowOff>
    </xdr:to>
    <xdr:sp macro="" textlink="">
      <xdr:nvSpPr>
        <xdr:cNvPr id="2" name="TextBox 1"/>
        <xdr:cNvSpPr txBox="1"/>
      </xdr:nvSpPr>
      <xdr:spPr>
        <a:xfrm>
          <a:off x="7270750" y="317500"/>
          <a:ext cx="1037167" cy="2582333"/>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000" b="1" i="0" baseline="0">
              <a:solidFill>
                <a:schemeClr val="dk1"/>
              </a:solidFill>
              <a:effectLst/>
              <a:latin typeface="+mn-lt"/>
              <a:ea typeface="+mn-ea"/>
              <a:cs typeface="+mn-cs"/>
            </a:rPr>
            <a:t>Only at Character Creation</a:t>
          </a:r>
          <a:endParaRPr lang="en-US" sz="1000">
            <a:effectLst/>
          </a:endParaRPr>
        </a:p>
        <a:p>
          <a:endParaRPr lang="en-US" sz="1000" b="0" i="0" u="none" strike="noStrike" baseline="0">
            <a:solidFill>
              <a:schemeClr val="dk1"/>
            </a:solidFill>
            <a:effectLst/>
            <a:latin typeface="+mn-lt"/>
            <a:ea typeface="+mn-ea"/>
            <a:cs typeface="+mn-cs"/>
          </a:endParaRPr>
        </a:p>
        <a:p>
          <a:r>
            <a:rPr lang="en-US" sz="1000" b="0" i="0" u="none" strike="noStrike" baseline="0">
              <a:solidFill>
                <a:schemeClr val="dk1"/>
              </a:solidFill>
              <a:effectLst/>
              <a:latin typeface="+mn-lt"/>
              <a:ea typeface="+mn-ea"/>
              <a:cs typeface="+mn-cs"/>
            </a:rPr>
            <a:t>If </a:t>
          </a:r>
          <a:r>
            <a:rPr lang="en-US" sz="1000" b="1" i="0" u="none" strike="noStrike" baseline="0">
              <a:solidFill>
                <a:schemeClr val="dk1"/>
              </a:solidFill>
              <a:effectLst/>
              <a:latin typeface="+mn-lt"/>
              <a:ea typeface="+mn-ea"/>
              <a:cs typeface="+mn-cs"/>
            </a:rPr>
            <a:t>Human, Aasimar, 1/2 Elf or 1/2 Orc </a:t>
          </a:r>
          <a:r>
            <a:rPr lang="en-US" sz="1000" b="0" i="0" u="none" strike="noStrike" baseline="0">
              <a:solidFill>
                <a:schemeClr val="dk1"/>
              </a:solidFill>
              <a:effectLst/>
              <a:latin typeface="+mn-lt"/>
              <a:ea typeface="+mn-ea"/>
              <a:cs typeface="+mn-cs"/>
            </a:rPr>
            <a:t> +2 to any 1 "Raw Score"</a:t>
          </a:r>
        </a:p>
        <a:p>
          <a:endParaRPr lang="en-US" sz="1000" b="0" i="0" u="none" strike="noStrike" baseline="0">
            <a:solidFill>
              <a:schemeClr val="dk1"/>
            </a:solidFill>
            <a:effectLst/>
            <a:latin typeface="+mn-lt"/>
            <a:ea typeface="+mn-ea"/>
            <a:cs typeface="+mn-cs"/>
          </a:endParaRPr>
        </a:p>
        <a:p>
          <a:r>
            <a:rPr lang="en-US" sz="1000">
              <a:solidFill>
                <a:schemeClr val="dk1"/>
              </a:solidFill>
              <a:effectLst/>
              <a:latin typeface="+mn-lt"/>
              <a:ea typeface="+mn-ea"/>
              <a:cs typeface="+mn-cs"/>
            </a:rPr>
            <a:t>If </a:t>
          </a:r>
          <a:r>
            <a:rPr lang="en-US" sz="1000" b="1">
              <a:solidFill>
                <a:schemeClr val="dk1"/>
              </a:solidFill>
              <a:effectLst/>
              <a:latin typeface="+mn-lt"/>
              <a:ea typeface="+mn-ea"/>
              <a:cs typeface="+mn-cs"/>
            </a:rPr>
            <a:t>Themeless</a:t>
          </a:r>
          <a:r>
            <a:rPr lang="en-US" sz="1000" b="1" baseline="0">
              <a:solidFill>
                <a:schemeClr val="dk1"/>
              </a:solidFill>
              <a:effectLst/>
              <a:latin typeface="+mn-lt"/>
              <a:ea typeface="+mn-ea"/>
              <a:cs typeface="+mn-cs"/>
            </a:rPr>
            <a:t> </a:t>
          </a:r>
          <a:r>
            <a:rPr lang="en-US" sz="1000" baseline="0">
              <a:solidFill>
                <a:schemeClr val="dk1"/>
              </a:solidFill>
              <a:effectLst/>
              <a:latin typeface="+mn-lt"/>
              <a:ea typeface="+mn-ea"/>
              <a:cs typeface="+mn-cs"/>
            </a:rPr>
            <a:t>then add +1 to any one "RAW SCORE"</a:t>
          </a:r>
          <a:r>
            <a:rPr lang="en-US" sz="1000" b="0" i="0" baseline="0">
              <a:solidFill>
                <a:schemeClr val="dk1"/>
              </a:solidFill>
              <a:effectLst/>
              <a:latin typeface="+mn-lt"/>
              <a:ea typeface="+mn-ea"/>
              <a:cs typeface="+mn-cs"/>
            </a:rPr>
            <a:t> </a:t>
          </a:r>
        </a:p>
      </xdr:txBody>
    </xdr:sp>
    <xdr:clientData/>
  </xdr:twoCellAnchor>
  <xdr:oneCellAnchor>
    <xdr:from>
      <xdr:col>14</xdr:col>
      <xdr:colOff>31751</xdr:colOff>
      <xdr:row>22</xdr:row>
      <xdr:rowOff>74082</xdr:rowOff>
    </xdr:from>
    <xdr:ext cx="1291166" cy="1354667"/>
    <xdr:sp macro="" textlink="">
      <xdr:nvSpPr>
        <xdr:cNvPr id="3" name="TextBox 2"/>
        <xdr:cNvSpPr txBox="1"/>
      </xdr:nvSpPr>
      <xdr:spPr>
        <a:xfrm>
          <a:off x="15557501" y="4804832"/>
          <a:ext cx="1291166" cy="1354667"/>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a:t>Multi Weapon Attack</a:t>
          </a:r>
          <a:r>
            <a:rPr lang="en-US" sz="1000" baseline="0"/>
            <a:t> available at -4 per hand. MultiWpn Attack feat reduces  penalty by 1. Other Feats may be stacked.</a:t>
          </a:r>
          <a:endParaRPr lang="en-US" sz="1000"/>
        </a:p>
      </xdr:txBody>
    </xdr:sp>
    <xdr:clientData/>
  </xdr:oneCellAnchor>
  <xdr:twoCellAnchor>
    <xdr:from>
      <xdr:col>6</xdr:col>
      <xdr:colOff>52918</xdr:colOff>
      <xdr:row>38</xdr:row>
      <xdr:rowOff>31750</xdr:rowOff>
    </xdr:from>
    <xdr:to>
      <xdr:col>9</xdr:col>
      <xdr:colOff>0</xdr:colOff>
      <xdr:row>41</xdr:row>
      <xdr:rowOff>0</xdr:rowOff>
    </xdr:to>
    <xdr:sp macro="" textlink="">
      <xdr:nvSpPr>
        <xdr:cNvPr id="4" name="TextBox 3"/>
        <xdr:cNvSpPr txBox="1"/>
      </xdr:nvSpPr>
      <xdr:spPr>
        <a:xfrm>
          <a:off x="5778501" y="8075083"/>
          <a:ext cx="3312582" cy="6032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Power Armor speed</a:t>
          </a:r>
          <a:r>
            <a:rPr lang="en-US" sz="1100" baseline="0"/>
            <a:t> adjustments are for walk only. Adjustments have been made to bring speed to RAW. </a:t>
          </a:r>
          <a:endParaRPr lang="en-US" sz="1100"/>
        </a:p>
      </xdr:txBody>
    </xdr:sp>
    <xdr:clientData/>
  </xdr:twoCellAnchor>
</xdr:wsDr>
</file>

<file path=xl/queryTables/queryTable1.xml><?xml version="1.0" encoding="utf-8"?>
<queryTable xmlns="http://schemas.openxmlformats.org/spreadsheetml/2006/main" name="CLASS ADVANCEMENT" connectionId="3" autoFormatId="16" applyNumberFormats="0" applyBorderFormats="0" applyFontFormats="0" applyPatternFormats="0" applyAlignmentFormats="0" applyWidthHeightFormats="0"/>
</file>

<file path=xl/queryTables/queryTable2.xml><?xml version="1.0" encoding="utf-8"?>
<queryTable xmlns="http://schemas.openxmlformats.org/spreadsheetml/2006/main" name="POWER ARMOR" connectionId="5" autoFormatId="16" applyNumberFormats="0" applyBorderFormats="0" applyFontFormats="0" applyPatternFormats="0" applyAlignmentFormats="0" applyWidthHeightFormats="0"/>
</file>

<file path=xl/queryTables/queryTable3.xml><?xml version="1.0" encoding="utf-8"?>
<queryTable xmlns="http://schemas.openxmlformats.org/spreadsheetml/2006/main" name="ARMOR" connectionId="1" autoFormatId="16" applyNumberFormats="0" applyBorderFormats="0" applyFontFormats="0" applyPatternFormats="0" applyAlignmentFormats="0" applyWidthHeightFormats="0"/>
</file>

<file path=xl/queryTables/queryTable4.xml><?xml version="1.0" encoding="utf-8"?>
<queryTable xmlns="http://schemas.openxmlformats.org/spreadsheetml/2006/main" name="TECHITEMS" connectionId="6" autoFormatId="16" applyNumberFormats="0" applyBorderFormats="0" applyFontFormats="0" applyPatternFormats="0" applyAlignmentFormats="0" applyWidthHeightFormats="0"/>
</file>

<file path=xl/queryTables/queryTable5.xml><?xml version="1.0" encoding="utf-8"?>
<queryTable xmlns="http://schemas.openxmlformats.org/spreadsheetml/2006/main" name="basic - adv melee wpns" connectionId="2" autoFormatId="16" applyNumberFormats="0" applyBorderFormats="0" applyFontFormats="0" applyPatternFormats="0" applyAlignmentFormats="0" applyWidthHeightFormats="0"/>
</file>

<file path=xl/queryTables/queryTable6.xml><?xml version="1.0" encoding="utf-8"?>
<queryTable xmlns="http://schemas.openxmlformats.org/spreadsheetml/2006/main" name="new 6_1" connectionId="4"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5.xml.rels><?xml version="1.0" encoding="UTF-8" standalone="yes"?>
<Relationships xmlns="http://schemas.openxmlformats.org/package/2006/relationships"><Relationship Id="rId2" Type="http://schemas.openxmlformats.org/officeDocument/2006/relationships/queryTable" Target="../queryTables/queryTable3.xml"/><Relationship Id="rId1" Type="http://schemas.openxmlformats.org/officeDocument/2006/relationships/queryTable" Target="../queryTables/queryTable2.xml"/></Relationships>
</file>

<file path=xl/worksheets/_rels/sheet6.xml.rels><?xml version="1.0" encoding="UTF-8" standalone="yes"?>
<Relationships xmlns="http://schemas.openxmlformats.org/package/2006/relationships"><Relationship Id="rId1" Type="http://schemas.openxmlformats.org/officeDocument/2006/relationships/queryTable" Target="../queryTables/queryTable4.xml"/></Relationships>
</file>

<file path=xl/worksheets/_rels/sheet7.xml.rels><?xml version="1.0" encoding="UTF-8" standalone="yes"?>
<Relationships xmlns="http://schemas.openxmlformats.org/package/2006/relationships"><Relationship Id="rId1" Type="http://schemas.openxmlformats.org/officeDocument/2006/relationships/queryTable" Target="../queryTables/queryTable5.xml"/></Relationships>
</file>

<file path=xl/worksheets/_rels/sheet8.xml.rels><?xml version="1.0" encoding="UTF-8" standalone="yes"?>
<Relationships xmlns="http://schemas.openxmlformats.org/package/2006/relationships"><Relationship Id="rId1" Type="http://schemas.openxmlformats.org/officeDocument/2006/relationships/queryTable" Target="../queryTables/queryTable6.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2"/>
  <sheetViews>
    <sheetView workbookViewId="0">
      <selection activeCell="C158" sqref="B150:P175"/>
    </sheetView>
  </sheetViews>
  <sheetFormatPr defaultRowHeight="15" x14ac:dyDescent="0.25"/>
  <sheetData>
    <row r="1" spans="1:1" x14ac:dyDescent="0.25">
      <c r="A1" t="s">
        <v>411</v>
      </c>
    </row>
    <row r="2" spans="1:1" x14ac:dyDescent="0.25">
      <c r="A2" t="s">
        <v>412</v>
      </c>
    </row>
  </sheetData>
  <sheetProtection algorithmName="SHA-512" hashValue="0wWlAIyC0e7gi3ENIcgrQSp1p85X0o3xW0spETjS0h3VnNOOwt46QXFRNI2dlBNVCDm8HCJ99bKR5uYGf8xZzQ==" saltValue="CYiNvnpsLBrIKPokIBH4QA==" spinCount="100000" sheet="1" objects="1" scenarios="1" selectLockedCells="1" selectUnlockedCells="1"/>
  <customSheetViews>
    <customSheetView guid="{2C8F1B9A-382E-4931-8877-AAEA129AEDFB}">
      <selection sqref="A1:XFD1048576"/>
      <pageMargins left="0.7" right="0.7" top="0.75" bottom="0.75" header="0.3" footer="0.3"/>
      <pageSetup orientation="portrait" horizontalDpi="4294967293" verticalDpi="4294967293" r:id="rId1"/>
    </customSheetView>
  </customSheetViews>
  <pageMargins left="0.7" right="0.7" top="0.75" bottom="0.75" header="0.3" footer="0.3"/>
  <pageSetup orientation="portrait" horizontalDpi="4294967293" verticalDpi="4294967293"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K11"/>
  <sheetViews>
    <sheetView workbookViewId="0">
      <selection activeCell="B8" sqref="B8"/>
    </sheetView>
  </sheetViews>
  <sheetFormatPr defaultRowHeight="18" customHeight="1" x14ac:dyDescent="0.25"/>
  <cols>
    <col min="1" max="1" width="9.140625" style="66"/>
    <col min="2" max="2" width="9.140625" style="36"/>
  </cols>
  <sheetData>
    <row r="1" spans="1:11" ht="61.5" customHeight="1" x14ac:dyDescent="0.25">
      <c r="A1" s="65"/>
      <c r="B1" s="60" t="s">
        <v>116</v>
      </c>
      <c r="C1" s="61" t="s">
        <v>4</v>
      </c>
      <c r="D1" s="60" t="s">
        <v>117</v>
      </c>
      <c r="E1" s="61" t="s">
        <v>118</v>
      </c>
      <c r="F1" s="60" t="s">
        <v>119</v>
      </c>
      <c r="G1" s="61" t="s">
        <v>120</v>
      </c>
      <c r="H1" s="60" t="s">
        <v>121</v>
      </c>
      <c r="I1" s="61" t="s">
        <v>122</v>
      </c>
      <c r="J1" s="60" t="s">
        <v>123</v>
      </c>
      <c r="K1" s="61" t="s">
        <v>115</v>
      </c>
    </row>
    <row r="2" spans="1:11" ht="18" customHeight="1" x14ac:dyDescent="0.25">
      <c r="A2" s="59" t="s">
        <v>0</v>
      </c>
      <c r="B2" s="26"/>
      <c r="C2" s="44"/>
      <c r="D2" s="26"/>
      <c r="E2" s="44">
        <v>1</v>
      </c>
      <c r="F2" s="26"/>
      <c r="G2" s="44"/>
      <c r="H2" s="26"/>
      <c r="I2" s="44"/>
      <c r="J2" s="26"/>
      <c r="K2" s="290">
        <v>1</v>
      </c>
    </row>
    <row r="3" spans="1:11" ht="18" customHeight="1" x14ac:dyDescent="0.25">
      <c r="A3" s="59" t="s">
        <v>1</v>
      </c>
      <c r="B3" s="26">
        <v>1</v>
      </c>
      <c r="C3" s="44"/>
      <c r="D3" s="26"/>
      <c r="E3" s="44"/>
      <c r="F3" s="26">
        <v>1</v>
      </c>
      <c r="G3" s="44"/>
      <c r="H3" s="26"/>
      <c r="I3" s="44">
        <v>1</v>
      </c>
      <c r="J3" s="26"/>
      <c r="K3" s="290"/>
    </row>
    <row r="4" spans="1:11" ht="18" customHeight="1" x14ac:dyDescent="0.25">
      <c r="A4" s="59" t="s">
        <v>152</v>
      </c>
      <c r="B4" s="26"/>
      <c r="C4" s="44">
        <v>1</v>
      </c>
      <c r="D4" s="26"/>
      <c r="E4" s="44"/>
      <c r="F4" s="26"/>
      <c r="G4" s="44"/>
      <c r="H4" s="26"/>
      <c r="I4" s="44"/>
      <c r="J4" s="26"/>
      <c r="K4" s="290"/>
    </row>
    <row r="5" spans="1:11" ht="18" customHeight="1" x14ac:dyDescent="0.25">
      <c r="A5" s="59" t="s">
        <v>2</v>
      </c>
      <c r="B5" s="26"/>
      <c r="C5" s="44"/>
      <c r="D5" s="26"/>
      <c r="E5" s="44"/>
      <c r="F5" s="26"/>
      <c r="G5" s="44"/>
      <c r="H5" s="26">
        <v>1</v>
      </c>
      <c r="I5" s="44"/>
      <c r="J5" s="26"/>
      <c r="K5" s="290"/>
    </row>
    <row r="6" spans="1:11" ht="18" customHeight="1" x14ac:dyDescent="0.25">
      <c r="A6" s="59" t="s">
        <v>53</v>
      </c>
      <c r="B6" s="26"/>
      <c r="C6" s="44"/>
      <c r="D6" s="26"/>
      <c r="E6" s="44"/>
      <c r="F6" s="26"/>
      <c r="G6" s="44">
        <v>1</v>
      </c>
      <c r="H6" s="26"/>
      <c r="I6" s="44"/>
      <c r="J6" s="26"/>
      <c r="K6" s="290"/>
    </row>
    <row r="7" spans="1:11" ht="18" customHeight="1" x14ac:dyDescent="0.25">
      <c r="A7" s="59" t="s">
        <v>51</v>
      </c>
      <c r="B7" s="26"/>
      <c r="C7" s="44"/>
      <c r="D7" s="26">
        <v>1</v>
      </c>
      <c r="E7" s="44"/>
      <c r="F7" s="26"/>
      <c r="G7" s="44"/>
      <c r="H7" s="26"/>
      <c r="I7" s="44"/>
      <c r="J7" s="26">
        <v>1</v>
      </c>
      <c r="K7" s="290"/>
    </row>
    <row r="8" spans="1:11" ht="18" customHeight="1" x14ac:dyDescent="0.25">
      <c r="A8" s="67" t="s">
        <v>318</v>
      </c>
      <c r="B8" s="68" t="s">
        <v>323</v>
      </c>
      <c r="C8" s="69" t="s">
        <v>326</v>
      </c>
      <c r="D8" s="71" t="s">
        <v>330</v>
      </c>
      <c r="E8" s="71" t="s">
        <v>335</v>
      </c>
      <c r="F8" s="71" t="s">
        <v>338</v>
      </c>
      <c r="G8" s="71" t="s">
        <v>341</v>
      </c>
      <c r="H8" s="71" t="s">
        <v>345</v>
      </c>
      <c r="I8" s="71" t="s">
        <v>349</v>
      </c>
      <c r="J8" s="71" t="s">
        <v>353</v>
      </c>
      <c r="K8" s="71" t="s">
        <v>357</v>
      </c>
    </row>
    <row r="9" spans="1:11" ht="18" customHeight="1" x14ac:dyDescent="0.25">
      <c r="A9" s="70" t="s">
        <v>319</v>
      </c>
      <c r="B9" s="68" t="s">
        <v>324</v>
      </c>
      <c r="C9" s="69" t="s">
        <v>327</v>
      </c>
      <c r="D9" s="71" t="s">
        <v>331</v>
      </c>
      <c r="E9" s="71" t="s">
        <v>334</v>
      </c>
      <c r="F9" s="71" t="s">
        <v>339</v>
      </c>
      <c r="G9" s="71" t="s">
        <v>342</v>
      </c>
      <c r="H9" s="71" t="s">
        <v>346</v>
      </c>
      <c r="I9" s="71" t="s">
        <v>350</v>
      </c>
      <c r="J9" s="71" t="s">
        <v>354</v>
      </c>
      <c r="K9" s="71" t="s">
        <v>358</v>
      </c>
    </row>
    <row r="10" spans="1:11" ht="18" customHeight="1" x14ac:dyDescent="0.25">
      <c r="A10" s="70" t="s">
        <v>320</v>
      </c>
      <c r="B10" s="56" t="s">
        <v>325</v>
      </c>
      <c r="C10" s="69" t="s">
        <v>328</v>
      </c>
      <c r="D10" s="71" t="s">
        <v>332</v>
      </c>
      <c r="E10" s="71" t="s">
        <v>336</v>
      </c>
      <c r="F10" s="71" t="s">
        <v>340</v>
      </c>
      <c r="G10" s="71" t="s">
        <v>343</v>
      </c>
      <c r="H10" s="71" t="s">
        <v>347</v>
      </c>
      <c r="I10" s="71" t="s">
        <v>351</v>
      </c>
      <c r="J10" s="71" t="s">
        <v>362</v>
      </c>
      <c r="K10" s="71" t="s">
        <v>359</v>
      </c>
    </row>
    <row r="11" spans="1:11" ht="18" customHeight="1" x14ac:dyDescent="0.25">
      <c r="A11" s="70" t="s">
        <v>321</v>
      </c>
      <c r="B11" s="56" t="s">
        <v>322</v>
      </c>
      <c r="C11" s="69" t="s">
        <v>329</v>
      </c>
      <c r="D11" s="71" t="s">
        <v>333</v>
      </c>
      <c r="E11" s="71" t="s">
        <v>337</v>
      </c>
      <c r="F11" s="71" t="s">
        <v>361</v>
      </c>
      <c r="G11" s="71" t="s">
        <v>344</v>
      </c>
      <c r="H11" s="71" t="s">
        <v>348</v>
      </c>
      <c r="I11" s="71" t="s">
        <v>352</v>
      </c>
      <c r="J11" s="71" t="s">
        <v>356</v>
      </c>
      <c r="K11" s="71" t="s">
        <v>360</v>
      </c>
    </row>
  </sheetData>
  <sheetProtection algorithmName="SHA-512" hashValue="poOzltSrja53I5SUjCxbLeOntqw6Fcu49D6D9aMkiMizI8gAm18f8IN6FBdrJP/45hUUur5jh6ZZHnPuoc5MXA==" saltValue="GCjb9HZ7b+4q+iE2H9GIqg==" spinCount="100000" sheet="1" objects="1" scenarios="1" selectLockedCells="1" selectUnlockedCells="1"/>
  <customSheetViews>
    <customSheetView guid="{2C8F1B9A-382E-4931-8877-AAEA129AEDFB}">
      <selection activeCell="J27" sqref="J27"/>
      <pageMargins left="0.7" right="0.7" top="0.75" bottom="0.75" header="0.3" footer="0.3"/>
      <pageSetup orientation="portrait" horizontalDpi="4294967293" verticalDpi="4294967293" r:id="rId1"/>
    </customSheetView>
  </customSheetViews>
  <mergeCells count="1">
    <mergeCell ref="K2:K7"/>
  </mergeCells>
  <pageMargins left="0.7" right="0.7" top="0.75" bottom="0.75" header="0.3" footer="0.3"/>
  <pageSetup orientation="portrait" horizontalDpi="4294967293" verticalDpi="4294967293"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J30"/>
  <sheetViews>
    <sheetView workbookViewId="0">
      <selection activeCell="J29" sqref="J29"/>
    </sheetView>
  </sheetViews>
  <sheetFormatPr defaultRowHeight="15" x14ac:dyDescent="0.25"/>
  <cols>
    <col min="1" max="1" width="3.5703125" customWidth="1"/>
    <col min="2" max="2" width="12" bestFit="1" customWidth="1"/>
    <col min="3" max="3" width="8.7109375" bestFit="1" customWidth="1"/>
    <col min="4" max="8" width="11.5703125" bestFit="1" customWidth="1"/>
    <col min="9" max="9" width="10.28515625" bestFit="1" customWidth="1"/>
    <col min="10" max="10" width="13.7109375" bestFit="1" customWidth="1"/>
  </cols>
  <sheetData>
    <row r="1" spans="1:10" ht="69.75" x14ac:dyDescent="0.25">
      <c r="A1" s="21"/>
      <c r="B1" s="22" t="s">
        <v>236</v>
      </c>
      <c r="C1" s="23" t="s">
        <v>237</v>
      </c>
      <c r="D1" s="24" t="s">
        <v>228</v>
      </c>
      <c r="E1" s="25" t="s">
        <v>229</v>
      </c>
      <c r="F1" s="24" t="s">
        <v>230</v>
      </c>
      <c r="G1" s="25" t="s">
        <v>231</v>
      </c>
      <c r="H1" s="24" t="s">
        <v>232</v>
      </c>
      <c r="I1" s="25" t="s">
        <v>233</v>
      </c>
      <c r="J1" s="24" t="s">
        <v>234</v>
      </c>
    </row>
    <row r="2" spans="1:10" x14ac:dyDescent="0.25">
      <c r="A2" s="21"/>
      <c r="B2" s="15" t="s">
        <v>64</v>
      </c>
      <c r="C2" s="15" t="s">
        <v>17</v>
      </c>
      <c r="D2" s="26">
        <v>3</v>
      </c>
      <c r="E2" s="22"/>
      <c r="F2" s="26"/>
      <c r="G2" s="22">
        <v>3</v>
      </c>
      <c r="H2" s="26">
        <v>3</v>
      </c>
      <c r="I2" s="22">
        <v>3</v>
      </c>
      <c r="J2" s="26"/>
    </row>
    <row r="3" spans="1:10" x14ac:dyDescent="0.25">
      <c r="A3" s="21"/>
      <c r="B3" s="15" t="s">
        <v>63</v>
      </c>
      <c r="C3" s="15" t="s">
        <v>0</v>
      </c>
      <c r="D3" s="26">
        <v>3</v>
      </c>
      <c r="E3" s="22">
        <v>3</v>
      </c>
      <c r="F3" s="26"/>
      <c r="G3" s="22">
        <v>3</v>
      </c>
      <c r="H3" s="26">
        <v>3</v>
      </c>
      <c r="I3" s="22">
        <v>3</v>
      </c>
      <c r="J3" s="26"/>
    </row>
    <row r="4" spans="1:10" x14ac:dyDescent="0.25">
      <c r="A4" s="21"/>
      <c r="B4" s="15" t="s">
        <v>42</v>
      </c>
      <c r="C4" s="15" t="s">
        <v>51</v>
      </c>
      <c r="D4" s="26">
        <v>3</v>
      </c>
      <c r="E4" s="22"/>
      <c r="F4" s="26">
        <v>3</v>
      </c>
      <c r="G4" s="22">
        <v>3</v>
      </c>
      <c r="H4" s="26"/>
      <c r="I4" s="22"/>
      <c r="J4" s="26"/>
    </row>
    <row r="5" spans="1:10" x14ac:dyDescent="0.25">
      <c r="A5" s="21"/>
      <c r="B5" s="15" t="s">
        <v>55</v>
      </c>
      <c r="C5" s="15" t="s">
        <v>52</v>
      </c>
      <c r="D5" s="26">
        <v>3</v>
      </c>
      <c r="E5" s="22">
        <v>3</v>
      </c>
      <c r="F5" s="26"/>
      <c r="G5" s="22">
        <v>3</v>
      </c>
      <c r="H5" s="26"/>
      <c r="I5" s="22"/>
      <c r="J5" s="26">
        <v>3</v>
      </c>
    </row>
    <row r="6" spans="1:10" x14ac:dyDescent="0.25">
      <c r="A6" s="21"/>
      <c r="B6" s="15" t="s">
        <v>49</v>
      </c>
      <c r="C6" s="15" t="s">
        <v>52</v>
      </c>
      <c r="D6" s="26">
        <v>3</v>
      </c>
      <c r="E6" s="22"/>
      <c r="F6" s="26">
        <v>3</v>
      </c>
      <c r="G6" s="22">
        <v>3</v>
      </c>
      <c r="H6" s="26"/>
      <c r="I6" s="22"/>
      <c r="J6" s="26"/>
    </row>
    <row r="7" spans="1:10" x14ac:dyDescent="0.25">
      <c r="A7" s="21"/>
      <c r="B7" s="15" t="s">
        <v>50</v>
      </c>
      <c r="C7" s="15" t="s">
        <v>51</v>
      </c>
      <c r="D7" s="26">
        <v>3</v>
      </c>
      <c r="E7" s="22"/>
      <c r="F7" s="26">
        <v>3</v>
      </c>
      <c r="G7" s="22"/>
      <c r="H7" s="26">
        <v>3</v>
      </c>
      <c r="I7" s="22"/>
      <c r="J7" s="26"/>
    </row>
    <row r="8" spans="1:10" x14ac:dyDescent="0.25">
      <c r="A8" s="21"/>
      <c r="B8" s="15" t="s">
        <v>43</v>
      </c>
      <c r="C8" s="15" t="s">
        <v>51</v>
      </c>
      <c r="D8" s="26">
        <v>3</v>
      </c>
      <c r="E8" s="22"/>
      <c r="F8" s="26">
        <v>3</v>
      </c>
      <c r="G8" s="22">
        <v>3</v>
      </c>
      <c r="H8" s="26"/>
      <c r="I8" s="22"/>
      <c r="J8" s="26"/>
    </row>
    <row r="9" spans="1:10" x14ac:dyDescent="0.25">
      <c r="A9" s="21"/>
      <c r="B9" s="15" t="s">
        <v>62</v>
      </c>
      <c r="C9" s="15" t="s">
        <v>52</v>
      </c>
      <c r="D9" s="26">
        <v>3</v>
      </c>
      <c r="E9" s="22">
        <v>3</v>
      </c>
      <c r="F9" s="26"/>
      <c r="G9" s="22">
        <v>3</v>
      </c>
      <c r="H9" s="26"/>
      <c r="I9" s="22">
        <v>3</v>
      </c>
      <c r="J9" s="26">
        <v>3</v>
      </c>
    </row>
    <row r="10" spans="1:10" x14ac:dyDescent="0.25">
      <c r="A10" s="21"/>
      <c r="B10" s="15" t="s">
        <v>44</v>
      </c>
      <c r="C10" s="15" t="s">
        <v>51</v>
      </c>
      <c r="D10" s="26">
        <v>3</v>
      </c>
      <c r="E10" s="22"/>
      <c r="F10" s="26">
        <v>3</v>
      </c>
      <c r="G10" s="22">
        <v>3</v>
      </c>
      <c r="H10" s="26">
        <v>3</v>
      </c>
      <c r="I10" s="22">
        <v>3</v>
      </c>
      <c r="J10" s="26"/>
    </row>
    <row r="11" spans="1:10" x14ac:dyDescent="0.25">
      <c r="A11" s="21"/>
      <c r="B11" s="15" t="s">
        <v>61</v>
      </c>
      <c r="C11" s="15" t="s">
        <v>52</v>
      </c>
      <c r="D11" s="26"/>
      <c r="E11" s="22"/>
      <c r="F11" s="26">
        <v>3</v>
      </c>
      <c r="G11" s="22"/>
      <c r="H11" s="26"/>
      <c r="I11" s="22"/>
      <c r="J11" s="26">
        <v>3</v>
      </c>
    </row>
    <row r="12" spans="1:10" x14ac:dyDescent="0.25">
      <c r="A12" s="21"/>
      <c r="B12" s="15" t="s">
        <v>60</v>
      </c>
      <c r="C12" s="15" t="s">
        <v>52</v>
      </c>
      <c r="D12" s="26">
        <v>3</v>
      </c>
      <c r="E12" s="22">
        <v>3</v>
      </c>
      <c r="F12" s="26">
        <v>3</v>
      </c>
      <c r="G12" s="22">
        <v>3</v>
      </c>
      <c r="H12" s="26"/>
      <c r="I12" s="22">
        <v>3</v>
      </c>
      <c r="J12" s="26"/>
    </row>
    <row r="13" spans="1:10" x14ac:dyDescent="0.25">
      <c r="A13" s="21"/>
      <c r="B13" s="15" t="s">
        <v>59</v>
      </c>
      <c r="C13" s="15" t="s">
        <v>53</v>
      </c>
      <c r="D13" s="26"/>
      <c r="E13" s="22"/>
      <c r="F13" s="26">
        <v>3</v>
      </c>
      <c r="G13" s="22"/>
      <c r="H13" s="26">
        <v>3</v>
      </c>
      <c r="I13" s="22"/>
      <c r="J13" s="26">
        <v>3</v>
      </c>
    </row>
    <row r="14" spans="1:10" x14ac:dyDescent="0.25">
      <c r="A14" s="21"/>
      <c r="B14" s="15" t="s">
        <v>58</v>
      </c>
      <c r="C14" s="15" t="s">
        <v>53</v>
      </c>
      <c r="D14" s="26">
        <v>3</v>
      </c>
      <c r="E14" s="22">
        <v>3</v>
      </c>
      <c r="F14" s="26">
        <v>3</v>
      </c>
      <c r="G14" s="22">
        <v>3</v>
      </c>
      <c r="H14" s="26">
        <v>3</v>
      </c>
      <c r="I14" s="22"/>
      <c r="J14" s="26"/>
    </row>
    <row r="15" spans="1:10" x14ac:dyDescent="0.25">
      <c r="A15" s="21"/>
      <c r="B15" s="15" t="s">
        <v>153</v>
      </c>
      <c r="C15" s="15" t="s">
        <v>52</v>
      </c>
      <c r="D15" s="26"/>
      <c r="E15" s="22">
        <v>3</v>
      </c>
      <c r="F15" s="26"/>
      <c r="G15" s="22"/>
      <c r="H15" s="26">
        <v>3</v>
      </c>
      <c r="I15" s="22"/>
      <c r="J15" s="26">
        <v>3</v>
      </c>
    </row>
    <row r="16" spans="1:10" x14ac:dyDescent="0.25">
      <c r="A16" s="21"/>
      <c r="B16" s="15" t="s">
        <v>65</v>
      </c>
      <c r="C16" s="15" t="s">
        <v>17</v>
      </c>
      <c r="D16" s="26">
        <v>3</v>
      </c>
      <c r="E16" s="22">
        <v>3</v>
      </c>
      <c r="F16" s="26"/>
      <c r="G16" s="22">
        <v>3</v>
      </c>
      <c r="H16" s="26"/>
      <c r="I16" s="22">
        <v>3</v>
      </c>
      <c r="J16" s="26">
        <v>3</v>
      </c>
    </row>
    <row r="17" spans="1:10" x14ac:dyDescent="0.25">
      <c r="A17" s="21"/>
      <c r="B17" s="15" t="s">
        <v>45</v>
      </c>
      <c r="C17" s="15"/>
      <c r="D17" s="26">
        <v>3</v>
      </c>
      <c r="E17" s="22">
        <v>3</v>
      </c>
      <c r="F17" s="26">
        <v>3</v>
      </c>
      <c r="G17" s="22">
        <v>3</v>
      </c>
      <c r="H17" s="26">
        <v>3</v>
      </c>
      <c r="I17" s="22">
        <v>3</v>
      </c>
      <c r="J17" s="26">
        <v>3</v>
      </c>
    </row>
    <row r="18" spans="1:10" x14ac:dyDescent="0.25">
      <c r="A18" s="21"/>
      <c r="B18" s="15" t="s">
        <v>105</v>
      </c>
      <c r="C18" s="15" t="s">
        <v>53</v>
      </c>
      <c r="D18" s="26">
        <v>3</v>
      </c>
      <c r="E18" s="22"/>
      <c r="F18" s="26">
        <v>3</v>
      </c>
      <c r="G18" s="22">
        <v>3</v>
      </c>
      <c r="H18" s="26">
        <v>3</v>
      </c>
      <c r="I18" s="22"/>
      <c r="J18" s="26"/>
    </row>
    <row r="19" spans="1:10" x14ac:dyDescent="0.25">
      <c r="A19" s="21"/>
      <c r="B19" s="15" t="s">
        <v>46</v>
      </c>
      <c r="C19" s="15" t="s">
        <v>17</v>
      </c>
      <c r="D19" s="26">
        <v>3</v>
      </c>
      <c r="E19" s="22"/>
      <c r="F19" s="26"/>
      <c r="G19" s="22">
        <v>3</v>
      </c>
      <c r="H19" s="26"/>
      <c r="I19" s="22"/>
      <c r="J19" s="26">
        <v>3</v>
      </c>
    </row>
    <row r="20" spans="1:10" x14ac:dyDescent="0.25">
      <c r="A20" s="21"/>
      <c r="B20" s="15" t="s">
        <v>47</v>
      </c>
      <c r="C20" s="15" t="s">
        <v>17</v>
      </c>
      <c r="D20" s="26">
        <v>3</v>
      </c>
      <c r="E20" s="22"/>
      <c r="F20" s="26"/>
      <c r="G20" s="22">
        <v>3</v>
      </c>
      <c r="H20" s="26">
        <v>3</v>
      </c>
      <c r="I20" s="22"/>
      <c r="J20" s="26"/>
    </row>
    <row r="21" spans="1:10" x14ac:dyDescent="0.25">
      <c r="A21" s="21"/>
      <c r="B21" s="14" t="s">
        <v>48</v>
      </c>
      <c r="C21" s="14" t="s">
        <v>53</v>
      </c>
      <c r="D21" s="27"/>
      <c r="E21" s="28"/>
      <c r="F21" s="27">
        <v>3</v>
      </c>
      <c r="G21" s="28">
        <v>3</v>
      </c>
      <c r="H21" s="27"/>
      <c r="I21" s="28">
        <v>3</v>
      </c>
      <c r="J21" s="27"/>
    </row>
    <row r="22" spans="1:10" x14ac:dyDescent="0.25">
      <c r="A22" s="21"/>
      <c r="B22" s="39"/>
      <c r="C22" s="39"/>
      <c r="D22" s="40"/>
      <c r="E22" s="40"/>
      <c r="F22" s="40"/>
      <c r="G22" s="40"/>
      <c r="H22" s="40"/>
      <c r="I22" s="40"/>
      <c r="J22" s="40"/>
    </row>
    <row r="23" spans="1:10" x14ac:dyDescent="0.25">
      <c r="A23" s="290" t="s">
        <v>246</v>
      </c>
      <c r="B23" s="290"/>
      <c r="C23" s="290"/>
      <c r="D23" s="26">
        <v>8</v>
      </c>
      <c r="E23" s="22">
        <v>4</v>
      </c>
      <c r="F23" s="26">
        <v>6</v>
      </c>
      <c r="G23" s="22">
        <v>8</v>
      </c>
      <c r="H23" s="26">
        <v>4</v>
      </c>
      <c r="I23" s="22">
        <v>4</v>
      </c>
      <c r="J23" s="26">
        <v>4</v>
      </c>
    </row>
    <row r="24" spans="1:10" x14ac:dyDescent="0.25">
      <c r="A24" s="292" t="s">
        <v>235</v>
      </c>
      <c r="B24" s="292"/>
      <c r="C24" s="292"/>
      <c r="D24" s="26">
        <v>6</v>
      </c>
      <c r="E24" s="22">
        <v>6</v>
      </c>
      <c r="F24" s="26">
        <v>6</v>
      </c>
      <c r="G24" s="22">
        <v>6</v>
      </c>
      <c r="H24" s="26">
        <v>7</v>
      </c>
      <c r="I24" s="22">
        <v>7</v>
      </c>
      <c r="J24" s="26">
        <v>5</v>
      </c>
    </row>
    <row r="25" spans="1:10" x14ac:dyDescent="0.25">
      <c r="A25" s="290" t="s">
        <v>227</v>
      </c>
      <c r="B25" s="290"/>
      <c r="C25" s="290"/>
      <c r="D25" s="26">
        <v>6</v>
      </c>
      <c r="E25" s="22">
        <v>6</v>
      </c>
      <c r="F25" s="26">
        <v>6</v>
      </c>
      <c r="G25" s="22">
        <v>6</v>
      </c>
      <c r="H25" s="26">
        <v>7</v>
      </c>
      <c r="I25" s="22">
        <v>7</v>
      </c>
      <c r="J25" s="26">
        <v>5</v>
      </c>
    </row>
    <row r="26" spans="1:10" x14ac:dyDescent="0.25">
      <c r="A26" s="290" t="s">
        <v>239</v>
      </c>
      <c r="B26" s="290"/>
      <c r="C26" s="290"/>
      <c r="D26" s="26" t="s">
        <v>242</v>
      </c>
      <c r="E26" s="22" t="s">
        <v>242</v>
      </c>
      <c r="F26" s="26" t="s">
        <v>242</v>
      </c>
      <c r="G26" s="22" t="s">
        <v>242</v>
      </c>
      <c r="H26" s="26" t="s">
        <v>242</v>
      </c>
      <c r="I26" s="22" t="s">
        <v>249</v>
      </c>
      <c r="J26" s="26" t="s">
        <v>242</v>
      </c>
    </row>
    <row r="27" spans="1:10" x14ac:dyDescent="0.25">
      <c r="A27" s="290" t="s">
        <v>240</v>
      </c>
      <c r="B27" s="290"/>
      <c r="C27" s="290"/>
      <c r="D27" s="26" t="s">
        <v>243</v>
      </c>
      <c r="E27" s="22" t="s">
        <v>243</v>
      </c>
      <c r="F27" s="26" t="s">
        <v>244</v>
      </c>
      <c r="G27" s="22" t="s">
        <v>244</v>
      </c>
      <c r="H27" s="26" t="s">
        <v>248</v>
      </c>
      <c r="I27" s="64" t="s">
        <v>316</v>
      </c>
      <c r="J27" s="26" t="s">
        <v>244</v>
      </c>
    </row>
    <row r="28" spans="1:10" x14ac:dyDescent="0.25">
      <c r="A28" s="290" t="s">
        <v>240</v>
      </c>
      <c r="B28" s="290"/>
      <c r="C28" s="290"/>
      <c r="D28" s="26" t="s">
        <v>244</v>
      </c>
      <c r="E28" s="22" t="s">
        <v>244</v>
      </c>
      <c r="F28" s="63" t="s">
        <v>316</v>
      </c>
      <c r="G28" s="22" t="s">
        <v>247</v>
      </c>
      <c r="H28" s="26" t="s">
        <v>244</v>
      </c>
      <c r="I28" s="64" t="s">
        <v>316</v>
      </c>
      <c r="J28" s="63" t="s">
        <v>316</v>
      </c>
    </row>
    <row r="29" spans="1:10" x14ac:dyDescent="0.25">
      <c r="A29" s="290" t="s">
        <v>241</v>
      </c>
      <c r="B29" s="290"/>
      <c r="C29" s="290"/>
      <c r="D29" s="26" t="s">
        <v>245</v>
      </c>
      <c r="E29" s="22" t="s">
        <v>245</v>
      </c>
      <c r="F29" s="26" t="s">
        <v>245</v>
      </c>
      <c r="G29" s="22" t="s">
        <v>245</v>
      </c>
      <c r="H29" s="26" t="s">
        <v>245</v>
      </c>
      <c r="I29" s="22" t="s">
        <v>250</v>
      </c>
      <c r="J29" s="26" t="s">
        <v>245</v>
      </c>
    </row>
    <row r="30" spans="1:10" x14ac:dyDescent="0.25">
      <c r="A30" s="291" t="s">
        <v>251</v>
      </c>
      <c r="B30" s="291"/>
      <c r="C30" s="291"/>
      <c r="D30" s="26" t="s">
        <v>51</v>
      </c>
      <c r="E30" s="22" t="s">
        <v>2</v>
      </c>
      <c r="F30" s="26" t="s">
        <v>53</v>
      </c>
      <c r="G30" s="22" t="s">
        <v>1</v>
      </c>
      <c r="H30" s="26" t="s">
        <v>51</v>
      </c>
      <c r="I30" s="22" t="s">
        <v>0</v>
      </c>
      <c r="J30" s="26" t="s">
        <v>2</v>
      </c>
    </row>
  </sheetData>
  <sheetProtection algorithmName="SHA-512" hashValue="aBThlyK7oII1HPe2w5Yc4NK5Q6hdYLw1U1f9zD+e3+fpXUKkhK7sM5HD3I85QGN8JivETWH7SqTu1ujFTkjzng==" saltValue="PuwgINPchU6dQWuw8fcS8Q==" spinCount="100000" sheet="1" objects="1" scenarios="1" selectLockedCells="1" selectUnlockedCells="1"/>
  <customSheetViews>
    <customSheetView guid="{2C8F1B9A-382E-4931-8877-AAEA129AEDFB}">
      <selection activeCell="J29" sqref="J29"/>
      <pageMargins left="0.7" right="0.7" top="0.75" bottom="0.75" header="0.3" footer="0.3"/>
    </customSheetView>
  </customSheetViews>
  <mergeCells count="8">
    <mergeCell ref="A23:C23"/>
    <mergeCell ref="A30:C30"/>
    <mergeCell ref="A24:C24"/>
    <mergeCell ref="A25:C25"/>
    <mergeCell ref="A26:C26"/>
    <mergeCell ref="A27:C27"/>
    <mergeCell ref="A28:C28"/>
    <mergeCell ref="A29:C2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Q247"/>
  <sheetViews>
    <sheetView workbookViewId="0">
      <selection activeCell="D17" sqref="D17"/>
    </sheetView>
  </sheetViews>
  <sheetFormatPr defaultRowHeight="15" x14ac:dyDescent="0.25"/>
  <cols>
    <col min="1" max="1" width="14" style="21" bestFit="1" customWidth="1"/>
    <col min="2" max="2" width="18.85546875" style="21" bestFit="1" customWidth="1"/>
    <col min="3" max="3" width="14.140625" style="21" bestFit="1" customWidth="1"/>
    <col min="4" max="4" width="14.85546875" style="21" bestFit="1" customWidth="1"/>
    <col min="5" max="5" width="21.7109375" style="21" bestFit="1" customWidth="1"/>
    <col min="6" max="6" width="10" style="21" bestFit="1" customWidth="1"/>
    <col min="7" max="7" width="31.42578125" style="21" customWidth="1"/>
    <col min="8" max="8" width="12.140625" style="21" bestFit="1" customWidth="1"/>
    <col min="9" max="9" width="15.140625" style="21" bestFit="1" customWidth="1"/>
    <col min="10" max="10" width="9.140625" style="21"/>
    <col min="11" max="11" width="11.140625" style="21" bestFit="1" customWidth="1"/>
    <col min="12" max="12" width="6.5703125" style="21" bestFit="1" customWidth="1"/>
    <col min="13" max="13" width="6.140625" style="21" bestFit="1" customWidth="1"/>
    <col min="14" max="14" width="18.5703125" style="21" bestFit="1" customWidth="1"/>
    <col min="15" max="15" width="19.5703125" style="21" bestFit="1" customWidth="1"/>
    <col min="16" max="16" width="12.85546875" style="21" bestFit="1" customWidth="1"/>
    <col min="17" max="17" width="8.42578125" style="21" bestFit="1" customWidth="1"/>
    <col min="18" max="16384" width="9.140625" style="21"/>
  </cols>
  <sheetData>
    <row r="1" spans="1:17" x14ac:dyDescent="0.25">
      <c r="A1" s="21" t="s">
        <v>124</v>
      </c>
      <c r="B1" s="21" t="s">
        <v>125</v>
      </c>
      <c r="C1" s="21" t="s">
        <v>126</v>
      </c>
      <c r="D1" s="21" t="s">
        <v>140</v>
      </c>
      <c r="E1" s="21" t="s">
        <v>290</v>
      </c>
      <c r="F1" s="21" t="s">
        <v>291</v>
      </c>
      <c r="H1" s="21" t="s">
        <v>366</v>
      </c>
      <c r="I1" s="21" t="s">
        <v>237</v>
      </c>
      <c r="J1" s="21">
        <v>0</v>
      </c>
      <c r="K1" s="21" t="s">
        <v>396</v>
      </c>
      <c r="L1" s="21" t="s">
        <v>370</v>
      </c>
      <c r="M1" s="21" t="s">
        <v>376</v>
      </c>
      <c r="N1" s="21" t="s">
        <v>384</v>
      </c>
      <c r="O1" s="21" t="s">
        <v>385</v>
      </c>
      <c r="P1" s="21" t="s">
        <v>386</v>
      </c>
      <c r="Q1" s="21" t="s">
        <v>397</v>
      </c>
    </row>
    <row r="2" spans="1:17" x14ac:dyDescent="0.25">
      <c r="E2" s="31" t="s">
        <v>252</v>
      </c>
      <c r="F2" s="21" t="s">
        <v>0</v>
      </c>
      <c r="G2" s="138" t="s">
        <v>595</v>
      </c>
      <c r="H2" s="21">
        <v>0</v>
      </c>
      <c r="I2" s="21">
        <v>0</v>
      </c>
      <c r="J2" s="147" t="s">
        <v>934</v>
      </c>
      <c r="K2" s="21" t="s">
        <v>377</v>
      </c>
      <c r="L2" s="21">
        <v>2.5</v>
      </c>
      <c r="M2" s="21">
        <v>0.5</v>
      </c>
      <c r="N2" s="21">
        <v>0</v>
      </c>
      <c r="O2" s="21">
        <v>0</v>
      </c>
      <c r="P2" s="21" t="s">
        <v>390</v>
      </c>
      <c r="Q2" s="21" t="s">
        <v>398</v>
      </c>
    </row>
    <row r="3" spans="1:17" x14ac:dyDescent="0.25">
      <c r="A3" s="21" t="s">
        <v>116</v>
      </c>
      <c r="B3" s="21" t="s">
        <v>127</v>
      </c>
      <c r="C3" s="21" t="s">
        <v>134</v>
      </c>
      <c r="D3" s="21" t="s">
        <v>141</v>
      </c>
      <c r="E3" s="21" t="s">
        <v>253</v>
      </c>
      <c r="F3" s="21" t="s">
        <v>1</v>
      </c>
      <c r="G3" s="138" t="s">
        <v>598</v>
      </c>
      <c r="H3" s="21">
        <v>1</v>
      </c>
      <c r="I3" s="21">
        <v>-5</v>
      </c>
      <c r="J3" s="147" t="s">
        <v>940</v>
      </c>
      <c r="K3" s="21" t="s">
        <v>378</v>
      </c>
      <c r="L3" s="21">
        <v>5</v>
      </c>
      <c r="M3" s="21">
        <v>1</v>
      </c>
      <c r="N3" s="21">
        <v>0</v>
      </c>
      <c r="O3" s="21">
        <v>0</v>
      </c>
      <c r="P3" s="103" t="s">
        <v>391</v>
      </c>
      <c r="Q3" s="21" t="s">
        <v>399</v>
      </c>
    </row>
    <row r="4" spans="1:17" x14ac:dyDescent="0.25">
      <c r="A4" s="21" t="s">
        <v>4</v>
      </c>
      <c r="B4" s="21" t="s">
        <v>128</v>
      </c>
      <c r="C4" s="21" t="s">
        <v>135</v>
      </c>
      <c r="D4" s="21" t="s">
        <v>142</v>
      </c>
      <c r="E4" s="21" t="s">
        <v>254</v>
      </c>
      <c r="F4" s="21" t="s">
        <v>152</v>
      </c>
      <c r="G4" s="138" t="s">
        <v>602</v>
      </c>
      <c r="H4" s="21">
        <v>2</v>
      </c>
      <c r="I4" s="21">
        <v>-4</v>
      </c>
      <c r="J4" s="147" t="s">
        <v>944</v>
      </c>
      <c r="K4" s="21" t="s">
        <v>379</v>
      </c>
      <c r="L4" s="21">
        <v>10</v>
      </c>
      <c r="M4" s="21">
        <v>2.5</v>
      </c>
      <c r="N4" s="21">
        <v>0</v>
      </c>
      <c r="O4" s="21">
        <v>0</v>
      </c>
      <c r="P4" s="104" t="s">
        <v>392</v>
      </c>
      <c r="Q4" s="105" t="s">
        <v>400</v>
      </c>
    </row>
    <row r="5" spans="1:17" x14ac:dyDescent="0.25">
      <c r="A5" s="21" t="s">
        <v>117</v>
      </c>
      <c r="B5" s="21" t="s">
        <v>129</v>
      </c>
      <c r="C5" s="21" t="s">
        <v>136</v>
      </c>
      <c r="D5" s="21" t="s">
        <v>143</v>
      </c>
      <c r="E5" s="21" t="s">
        <v>255</v>
      </c>
      <c r="F5" s="21" t="s">
        <v>2</v>
      </c>
      <c r="G5" s="138" t="s">
        <v>606</v>
      </c>
      <c r="H5" s="21">
        <v>3</v>
      </c>
      <c r="I5" s="21">
        <v>-4</v>
      </c>
      <c r="J5" s="147" t="s">
        <v>946</v>
      </c>
      <c r="K5" s="21" t="s">
        <v>218</v>
      </c>
      <c r="L5" s="21">
        <v>20</v>
      </c>
      <c r="M5" s="21">
        <v>5</v>
      </c>
      <c r="N5" s="21">
        <v>5</v>
      </c>
      <c r="O5" s="21">
        <v>5</v>
      </c>
      <c r="P5" s="104" t="s">
        <v>393</v>
      </c>
      <c r="Q5" s="21" t="s">
        <v>401</v>
      </c>
    </row>
    <row r="6" spans="1:17" x14ac:dyDescent="0.25">
      <c r="A6" s="21" t="s">
        <v>118</v>
      </c>
      <c r="B6" s="21" t="s">
        <v>132</v>
      </c>
      <c r="C6" s="21" t="s">
        <v>5</v>
      </c>
      <c r="D6" s="21" t="s">
        <v>144</v>
      </c>
      <c r="E6" s="21" t="s">
        <v>256</v>
      </c>
      <c r="F6" s="21" t="s">
        <v>53</v>
      </c>
      <c r="G6" s="138" t="s">
        <v>609</v>
      </c>
      <c r="H6" s="21">
        <v>4</v>
      </c>
      <c r="I6" s="21">
        <v>-3</v>
      </c>
      <c r="J6" s="147" t="s">
        <v>947</v>
      </c>
      <c r="K6" s="21" t="s">
        <v>186</v>
      </c>
      <c r="L6" s="21">
        <v>30</v>
      </c>
      <c r="M6" s="21">
        <v>5</v>
      </c>
      <c r="N6" s="21">
        <v>5</v>
      </c>
      <c r="O6" s="21">
        <v>5</v>
      </c>
      <c r="P6" s="104" t="s">
        <v>394</v>
      </c>
      <c r="Q6" s="21" t="s">
        <v>402</v>
      </c>
    </row>
    <row r="7" spans="1:17" x14ac:dyDescent="0.25">
      <c r="A7" s="21" t="s">
        <v>119</v>
      </c>
      <c r="B7" s="21" t="s">
        <v>133</v>
      </c>
      <c r="C7" s="21" t="s">
        <v>137</v>
      </c>
      <c r="D7" s="21" t="s">
        <v>145</v>
      </c>
      <c r="E7" s="21" t="s">
        <v>257</v>
      </c>
      <c r="F7" s="21" t="s">
        <v>51</v>
      </c>
      <c r="G7" s="138" t="s">
        <v>612</v>
      </c>
      <c r="H7" s="21">
        <v>5</v>
      </c>
      <c r="I7" s="21">
        <v>-3</v>
      </c>
      <c r="J7" s="147" t="s">
        <v>949</v>
      </c>
      <c r="K7" s="21" t="s">
        <v>380</v>
      </c>
      <c r="L7" s="21">
        <v>40</v>
      </c>
      <c r="M7" s="21">
        <v>10</v>
      </c>
      <c r="N7" s="21">
        <v>10</v>
      </c>
      <c r="O7" s="21">
        <v>10</v>
      </c>
      <c r="P7" s="104" t="s">
        <v>395</v>
      </c>
      <c r="Q7" s="21" t="s">
        <v>403</v>
      </c>
    </row>
    <row r="8" spans="1:17" x14ac:dyDescent="0.25">
      <c r="A8" s="21" t="s">
        <v>120</v>
      </c>
      <c r="B8" s="21" t="s">
        <v>130</v>
      </c>
      <c r="C8" s="21" t="s">
        <v>138</v>
      </c>
      <c r="D8" s="21" t="s">
        <v>146</v>
      </c>
      <c r="E8" s="21" t="s">
        <v>258</v>
      </c>
      <c r="G8" s="138" t="s">
        <v>615</v>
      </c>
      <c r="H8" s="21">
        <v>6</v>
      </c>
      <c r="I8" s="21">
        <v>-2</v>
      </c>
      <c r="J8" s="147" t="s">
        <v>950</v>
      </c>
      <c r="K8" s="21" t="s">
        <v>381</v>
      </c>
      <c r="L8" s="21">
        <v>50</v>
      </c>
      <c r="M8" s="21">
        <v>15</v>
      </c>
      <c r="N8" s="21">
        <v>15</v>
      </c>
      <c r="O8" s="21">
        <v>10</v>
      </c>
      <c r="P8" s="21" t="s">
        <v>387</v>
      </c>
      <c r="Q8" s="21" t="s">
        <v>404</v>
      </c>
    </row>
    <row r="9" spans="1:17" x14ac:dyDescent="0.25">
      <c r="A9" s="21" t="s">
        <v>121</v>
      </c>
      <c r="B9" s="21" t="s">
        <v>131</v>
      </c>
      <c r="C9" s="21" t="s">
        <v>139</v>
      </c>
      <c r="D9" s="21" t="s">
        <v>147</v>
      </c>
      <c r="E9" s="21" t="s">
        <v>259</v>
      </c>
      <c r="G9" s="138" t="s">
        <v>618</v>
      </c>
      <c r="H9" s="21">
        <v>7</v>
      </c>
      <c r="I9" s="21">
        <v>-2</v>
      </c>
      <c r="J9" s="147" t="s">
        <v>953</v>
      </c>
      <c r="K9" s="21" t="s">
        <v>382</v>
      </c>
      <c r="L9" s="21">
        <v>60</v>
      </c>
      <c r="M9" s="21">
        <v>20</v>
      </c>
      <c r="N9" s="21">
        <v>20</v>
      </c>
      <c r="O9" s="21">
        <v>15</v>
      </c>
      <c r="P9" s="21" t="s">
        <v>388</v>
      </c>
      <c r="Q9" s="21" t="s">
        <v>405</v>
      </c>
    </row>
    <row r="10" spans="1:17" x14ac:dyDescent="0.25">
      <c r="A10" s="21" t="s">
        <v>122</v>
      </c>
      <c r="B10" s="21" t="s">
        <v>215</v>
      </c>
      <c r="D10" s="21" t="s">
        <v>148</v>
      </c>
      <c r="E10" s="21" t="s">
        <v>260</v>
      </c>
      <c r="G10" s="138" t="s">
        <v>620</v>
      </c>
      <c r="H10" s="21">
        <v>8</v>
      </c>
      <c r="I10" s="21">
        <v>-1</v>
      </c>
      <c r="J10" s="147" t="s">
        <v>956</v>
      </c>
      <c r="K10" s="21" t="s">
        <v>383</v>
      </c>
      <c r="L10" s="21">
        <v>70</v>
      </c>
      <c r="M10" s="21">
        <v>30</v>
      </c>
      <c r="N10" s="21">
        <v>30</v>
      </c>
      <c r="O10" s="21">
        <v>20</v>
      </c>
      <c r="P10" s="21" t="s">
        <v>389</v>
      </c>
      <c r="Q10" s="21" t="s">
        <v>406</v>
      </c>
    </row>
    <row r="11" spans="1:17" x14ac:dyDescent="0.25">
      <c r="A11" s="21" t="s">
        <v>123</v>
      </c>
      <c r="B11" s="21" t="s">
        <v>413</v>
      </c>
      <c r="D11" s="21" t="s">
        <v>149</v>
      </c>
      <c r="E11" s="21" t="s">
        <v>261</v>
      </c>
      <c r="G11" s="138" t="s">
        <v>622</v>
      </c>
      <c r="H11" s="21">
        <v>9</v>
      </c>
      <c r="I11" s="21">
        <v>-1</v>
      </c>
      <c r="J11" s="147" t="s">
        <v>961</v>
      </c>
    </row>
    <row r="12" spans="1:17" x14ac:dyDescent="0.25">
      <c r="A12" s="21" t="s">
        <v>115</v>
      </c>
      <c r="B12" s="122" t="s">
        <v>414</v>
      </c>
      <c r="C12" s="21" t="b">
        <f>IF($C$7="Android",'RACIAL ERATA'!B4,IF($C$7="Human",'RACIAL ERATA'!C4,IF($C$7="Kasathas",'RACIAL ERATA'!D4,IF($C$7="Lashuntas (Korsha)",'RACIAL ERATA'!E4,IF($C$7="Lashuntas (Damaya)",'RACIAL ERATA'!F4,IF($C$7="Shirrens",'RACIAL ERATA'!G4,IF($C$7="Vesk",'RACIAL ERATA'!H4,IF($C$7="Yoski",'RACIAL ERATA'!I4 'Pick Lists'!B12:B26+'Pick Lists'!B12:B26))))))))</f>
        <v>0</v>
      </c>
      <c r="E12" s="21" t="s">
        <v>262</v>
      </c>
      <c r="G12" s="138" t="s">
        <v>625</v>
      </c>
      <c r="H12" s="21">
        <v>10</v>
      </c>
      <c r="I12" s="21">
        <v>0</v>
      </c>
      <c r="J12" s="147" t="s">
        <v>963</v>
      </c>
    </row>
    <row r="13" spans="1:17" x14ac:dyDescent="0.25">
      <c r="B13" s="122" t="s">
        <v>416</v>
      </c>
      <c r="E13" s="21" t="s">
        <v>163</v>
      </c>
      <c r="G13" s="138" t="s">
        <v>629</v>
      </c>
      <c r="H13" s="21">
        <v>11</v>
      </c>
      <c r="I13" s="21">
        <v>0</v>
      </c>
      <c r="J13" s="147" t="s">
        <v>965</v>
      </c>
    </row>
    <row r="14" spans="1:17" x14ac:dyDescent="0.25">
      <c r="B14" s="122" t="s">
        <v>417</v>
      </c>
      <c r="E14" s="21" t="s">
        <v>263</v>
      </c>
      <c r="G14" s="138" t="s">
        <v>633</v>
      </c>
      <c r="H14" s="21">
        <v>12</v>
      </c>
      <c r="I14" s="21">
        <v>1</v>
      </c>
      <c r="J14" s="147" t="s">
        <v>967</v>
      </c>
    </row>
    <row r="15" spans="1:17" x14ac:dyDescent="0.25">
      <c r="B15" s="122" t="s">
        <v>418</v>
      </c>
      <c r="G15" s="138" t="s">
        <v>636</v>
      </c>
      <c r="H15" s="21">
        <v>13</v>
      </c>
      <c r="I15" s="21">
        <v>1</v>
      </c>
      <c r="J15" s="147" t="s">
        <v>969</v>
      </c>
    </row>
    <row r="16" spans="1:17" x14ac:dyDescent="0.25">
      <c r="B16" s="122" t="s">
        <v>419</v>
      </c>
      <c r="E16" s="31" t="s">
        <v>264</v>
      </c>
      <c r="G16" s="138" t="s">
        <v>639</v>
      </c>
      <c r="H16" s="21">
        <v>14</v>
      </c>
      <c r="I16" s="21">
        <v>2</v>
      </c>
      <c r="J16" s="147" t="s">
        <v>971</v>
      </c>
    </row>
    <row r="17" spans="2:10" x14ac:dyDescent="0.25">
      <c r="B17" s="122" t="s">
        <v>420</v>
      </c>
      <c r="E17" s="21" t="s">
        <v>265</v>
      </c>
      <c r="G17" s="138" t="s">
        <v>644</v>
      </c>
      <c r="H17" s="21">
        <v>15</v>
      </c>
      <c r="I17" s="21">
        <v>2</v>
      </c>
      <c r="J17" s="147" t="s">
        <v>973</v>
      </c>
    </row>
    <row r="18" spans="2:10" x14ac:dyDescent="0.25">
      <c r="B18" s="122" t="s">
        <v>421</v>
      </c>
      <c r="E18" s="21" t="s">
        <v>266</v>
      </c>
      <c r="G18" s="138" t="s">
        <v>647</v>
      </c>
      <c r="H18" s="21">
        <v>16</v>
      </c>
      <c r="I18" s="21">
        <v>3</v>
      </c>
      <c r="J18" s="147" t="s">
        <v>977</v>
      </c>
    </row>
    <row r="19" spans="2:10" x14ac:dyDescent="0.25">
      <c r="B19" s="122" t="s">
        <v>422</v>
      </c>
      <c r="E19" s="21" t="s">
        <v>267</v>
      </c>
      <c r="G19" s="138" t="s">
        <v>649</v>
      </c>
      <c r="H19" s="21">
        <v>17</v>
      </c>
      <c r="I19" s="21">
        <v>3</v>
      </c>
      <c r="J19" s="147" t="s">
        <v>979</v>
      </c>
    </row>
    <row r="20" spans="2:10" x14ac:dyDescent="0.25">
      <c r="B20" s="122" t="s">
        <v>423</v>
      </c>
      <c r="E20" s="21" t="s">
        <v>268</v>
      </c>
      <c r="G20" s="138" t="s">
        <v>652</v>
      </c>
      <c r="H20" s="21">
        <v>18</v>
      </c>
      <c r="I20" s="21">
        <v>4</v>
      </c>
      <c r="J20" s="147" t="s">
        <v>981</v>
      </c>
    </row>
    <row r="21" spans="2:10" x14ac:dyDescent="0.25">
      <c r="B21" s="122" t="s">
        <v>424</v>
      </c>
      <c r="E21" s="21" t="s">
        <v>269</v>
      </c>
      <c r="G21" s="138" t="s">
        <v>656</v>
      </c>
      <c r="H21" s="21">
        <v>19</v>
      </c>
      <c r="I21" s="21">
        <v>4</v>
      </c>
      <c r="J21" s="147" t="s">
        <v>983</v>
      </c>
    </row>
    <row r="22" spans="2:10" x14ac:dyDescent="0.25">
      <c r="B22" s="122" t="s">
        <v>425</v>
      </c>
      <c r="E22" s="21" t="s">
        <v>270</v>
      </c>
      <c r="G22" s="138" t="s">
        <v>658</v>
      </c>
      <c r="H22" s="21">
        <v>20</v>
      </c>
      <c r="I22" s="21">
        <v>5</v>
      </c>
      <c r="J22" s="147" t="s">
        <v>986</v>
      </c>
    </row>
    <row r="23" spans="2:10" x14ac:dyDescent="0.25">
      <c r="B23" s="122" t="s">
        <v>426</v>
      </c>
      <c r="E23" s="21" t="s">
        <v>271</v>
      </c>
      <c r="G23" s="138" t="s">
        <v>661</v>
      </c>
      <c r="H23" s="21">
        <v>21</v>
      </c>
      <c r="I23" s="21">
        <v>5</v>
      </c>
      <c r="J23" s="147" t="s">
        <v>990</v>
      </c>
    </row>
    <row r="24" spans="2:10" x14ac:dyDescent="0.25">
      <c r="B24" s="122" t="s">
        <v>427</v>
      </c>
      <c r="E24" s="21" t="s">
        <v>272</v>
      </c>
      <c r="G24" s="138" t="s">
        <v>663</v>
      </c>
      <c r="H24" s="21">
        <v>22</v>
      </c>
      <c r="I24" s="21">
        <v>6</v>
      </c>
      <c r="J24" s="147" t="s">
        <v>991</v>
      </c>
    </row>
    <row r="25" spans="2:10" x14ac:dyDescent="0.25">
      <c r="B25" s="122" t="s">
        <v>428</v>
      </c>
      <c r="E25" s="21" t="s">
        <v>273</v>
      </c>
      <c r="G25" s="138" t="s">
        <v>665</v>
      </c>
      <c r="H25" s="21">
        <v>23</v>
      </c>
      <c r="I25" s="21">
        <v>6</v>
      </c>
      <c r="J25" s="147" t="s">
        <v>993</v>
      </c>
    </row>
    <row r="26" spans="2:10" x14ac:dyDescent="0.25">
      <c r="B26" s="122" t="s">
        <v>429</v>
      </c>
      <c r="E26" s="21" t="s">
        <v>274</v>
      </c>
      <c r="G26" s="138" t="s">
        <v>668</v>
      </c>
      <c r="H26" s="21">
        <v>24</v>
      </c>
      <c r="I26" s="21">
        <v>7</v>
      </c>
      <c r="J26" s="147" t="s">
        <v>994</v>
      </c>
    </row>
    <row r="27" spans="2:10" x14ac:dyDescent="0.25">
      <c r="E27" s="21" t="s">
        <v>275</v>
      </c>
      <c r="G27" s="138" t="s">
        <v>671</v>
      </c>
      <c r="H27" s="21">
        <v>25</v>
      </c>
      <c r="I27" s="21">
        <v>7</v>
      </c>
      <c r="J27" s="147" t="s">
        <v>995</v>
      </c>
    </row>
    <row r="28" spans="2:10" x14ac:dyDescent="0.25">
      <c r="E28" s="21" t="s">
        <v>276</v>
      </c>
      <c r="G28" s="138" t="s">
        <v>673</v>
      </c>
      <c r="H28" s="21">
        <v>26</v>
      </c>
      <c r="I28" s="21">
        <v>8</v>
      </c>
      <c r="J28" s="147" t="s">
        <v>996</v>
      </c>
    </row>
    <row r="29" spans="2:10" x14ac:dyDescent="0.25">
      <c r="G29" s="138" t="s">
        <v>676</v>
      </c>
      <c r="J29" s="147" t="s">
        <v>998</v>
      </c>
    </row>
    <row r="30" spans="2:10" x14ac:dyDescent="0.25">
      <c r="E30" s="31" t="s">
        <v>277</v>
      </c>
      <c r="G30" s="138" t="s">
        <v>678</v>
      </c>
      <c r="J30" s="147" t="s">
        <v>1002</v>
      </c>
    </row>
    <row r="31" spans="2:10" x14ac:dyDescent="0.25">
      <c r="E31" s="21" t="s">
        <v>4</v>
      </c>
      <c r="G31" s="138" t="s">
        <v>682</v>
      </c>
      <c r="J31" s="147" t="s">
        <v>1005</v>
      </c>
    </row>
    <row r="32" spans="2:10" x14ac:dyDescent="0.25">
      <c r="E32" s="21" t="s">
        <v>278</v>
      </c>
      <c r="G32" s="138" t="s">
        <v>684</v>
      </c>
      <c r="J32" s="147" t="s">
        <v>1009</v>
      </c>
    </row>
    <row r="33" spans="5:10" x14ac:dyDescent="0.25">
      <c r="E33" s="21" t="s">
        <v>279</v>
      </c>
      <c r="G33" s="138" t="s">
        <v>688</v>
      </c>
      <c r="J33" s="147" t="s">
        <v>1011</v>
      </c>
    </row>
    <row r="34" spans="5:10" x14ac:dyDescent="0.25">
      <c r="E34" s="21" t="s">
        <v>280</v>
      </c>
      <c r="G34" s="138" t="s">
        <v>690</v>
      </c>
      <c r="J34" s="147" t="s">
        <v>1013</v>
      </c>
    </row>
    <row r="35" spans="5:10" x14ac:dyDescent="0.25">
      <c r="E35" s="21" t="s">
        <v>281</v>
      </c>
      <c r="G35" s="138" t="s">
        <v>694</v>
      </c>
      <c r="J35" s="147" t="s">
        <v>1015</v>
      </c>
    </row>
    <row r="36" spans="5:10" x14ac:dyDescent="0.25">
      <c r="E36" s="21" t="s">
        <v>282</v>
      </c>
      <c r="G36" s="138" t="s">
        <v>696</v>
      </c>
      <c r="J36" s="147" t="s">
        <v>1016</v>
      </c>
    </row>
    <row r="37" spans="5:10" x14ac:dyDescent="0.25">
      <c r="E37" s="21" t="s">
        <v>283</v>
      </c>
      <c r="G37" s="138" t="s">
        <v>699</v>
      </c>
      <c r="J37" s="147" t="s">
        <v>1019</v>
      </c>
    </row>
    <row r="38" spans="5:10" x14ac:dyDescent="0.25">
      <c r="E38" s="21" t="s">
        <v>284</v>
      </c>
      <c r="G38" s="138" t="s">
        <v>701</v>
      </c>
      <c r="J38" s="147" t="s">
        <v>1022</v>
      </c>
    </row>
    <row r="39" spans="5:10" x14ac:dyDescent="0.25">
      <c r="E39" s="21" t="s">
        <v>285</v>
      </c>
      <c r="G39" s="138" t="s">
        <v>703</v>
      </c>
      <c r="J39" s="147" t="s">
        <v>1024</v>
      </c>
    </row>
    <row r="40" spans="5:10" x14ac:dyDescent="0.25">
      <c r="E40" s="21" t="s">
        <v>286</v>
      </c>
      <c r="G40" s="138" t="s">
        <v>707</v>
      </c>
      <c r="J40" s="147" t="s">
        <v>1026</v>
      </c>
    </row>
    <row r="41" spans="5:10" x14ac:dyDescent="0.25">
      <c r="E41" s="21" t="s">
        <v>118</v>
      </c>
      <c r="G41" s="138" t="s">
        <v>709</v>
      </c>
      <c r="J41" s="147" t="s">
        <v>1029</v>
      </c>
    </row>
    <row r="42" spans="5:10" x14ac:dyDescent="0.25">
      <c r="E42" s="21" t="s">
        <v>287</v>
      </c>
      <c r="G42" s="138" t="s">
        <v>711</v>
      </c>
      <c r="J42" s="147" t="s">
        <v>1031</v>
      </c>
    </row>
    <row r="43" spans="5:10" x14ac:dyDescent="0.25">
      <c r="E43" s="21" t="s">
        <v>288</v>
      </c>
      <c r="G43" s="138" t="s">
        <v>713</v>
      </c>
      <c r="J43" s="147" t="s">
        <v>1032</v>
      </c>
    </row>
    <row r="44" spans="5:10" x14ac:dyDescent="0.25">
      <c r="E44" s="21" t="s">
        <v>289</v>
      </c>
      <c r="G44" s="138" t="s">
        <v>716</v>
      </c>
      <c r="J44" s="147" t="s">
        <v>1034</v>
      </c>
    </row>
    <row r="45" spans="5:10" x14ac:dyDescent="0.25">
      <c r="G45" s="138" t="s">
        <v>718</v>
      </c>
      <c r="J45" s="147" t="s">
        <v>1036</v>
      </c>
    </row>
    <row r="46" spans="5:10" x14ac:dyDescent="0.25">
      <c r="G46" s="138" t="s">
        <v>721</v>
      </c>
      <c r="J46" s="147" t="s">
        <v>1037</v>
      </c>
    </row>
    <row r="47" spans="5:10" x14ac:dyDescent="0.25">
      <c r="G47" s="138" t="s">
        <v>723</v>
      </c>
      <c r="J47" s="147" t="s">
        <v>1038</v>
      </c>
    </row>
    <row r="48" spans="5:10" x14ac:dyDescent="0.25">
      <c r="G48" s="138" t="s">
        <v>726</v>
      </c>
      <c r="J48" s="147" t="s">
        <v>1039</v>
      </c>
    </row>
    <row r="49" spans="7:10" x14ac:dyDescent="0.25">
      <c r="G49" s="138" t="s">
        <v>731</v>
      </c>
      <c r="J49" s="147" t="s">
        <v>1041</v>
      </c>
    </row>
    <row r="50" spans="7:10" x14ac:dyDescent="0.25">
      <c r="G50" s="138" t="s">
        <v>733</v>
      </c>
      <c r="J50" s="147" t="s">
        <v>1046</v>
      </c>
    </row>
    <row r="51" spans="7:10" x14ac:dyDescent="0.25">
      <c r="G51" s="138" t="s">
        <v>736</v>
      </c>
      <c r="J51" s="147" t="s">
        <v>1048</v>
      </c>
    </row>
    <row r="52" spans="7:10" x14ac:dyDescent="0.25">
      <c r="G52" s="138" t="s">
        <v>739</v>
      </c>
      <c r="J52" s="147" t="s">
        <v>1049</v>
      </c>
    </row>
    <row r="53" spans="7:10" x14ac:dyDescent="0.25">
      <c r="G53" s="138" t="s">
        <v>745</v>
      </c>
      <c r="J53" s="147" t="s">
        <v>1051</v>
      </c>
    </row>
    <row r="54" spans="7:10" x14ac:dyDescent="0.25">
      <c r="G54" s="138" t="s">
        <v>750</v>
      </c>
      <c r="J54" s="147" t="s">
        <v>1053</v>
      </c>
    </row>
    <row r="55" spans="7:10" x14ac:dyDescent="0.25">
      <c r="G55" s="138" t="s">
        <v>753</v>
      </c>
      <c r="J55" s="147" t="s">
        <v>1055</v>
      </c>
    </row>
    <row r="56" spans="7:10" x14ac:dyDescent="0.25">
      <c r="G56" s="138" t="s">
        <v>758</v>
      </c>
      <c r="J56" s="147" t="s">
        <v>1056</v>
      </c>
    </row>
    <row r="57" spans="7:10" x14ac:dyDescent="0.25">
      <c r="G57" s="138" t="s">
        <v>763</v>
      </c>
      <c r="J57" s="147" t="s">
        <v>1060</v>
      </c>
    </row>
    <row r="58" spans="7:10" x14ac:dyDescent="0.25">
      <c r="G58" s="138" t="s">
        <v>766</v>
      </c>
      <c r="J58" s="147" t="s">
        <v>1062</v>
      </c>
    </row>
    <row r="59" spans="7:10" x14ac:dyDescent="0.25">
      <c r="G59" s="138" t="s">
        <v>772</v>
      </c>
      <c r="J59" s="147" t="s">
        <v>1064</v>
      </c>
    </row>
    <row r="60" spans="7:10" x14ac:dyDescent="0.25">
      <c r="G60" s="138" t="s">
        <v>775</v>
      </c>
      <c r="J60" s="147" t="s">
        <v>1065</v>
      </c>
    </row>
    <row r="61" spans="7:10" x14ac:dyDescent="0.25">
      <c r="G61" s="138" t="s">
        <v>778</v>
      </c>
      <c r="J61" s="147" t="s">
        <v>1066</v>
      </c>
    </row>
    <row r="62" spans="7:10" x14ac:dyDescent="0.25">
      <c r="G62" s="138" t="s">
        <v>781</v>
      </c>
      <c r="J62" s="147" t="s">
        <v>1068</v>
      </c>
    </row>
    <row r="63" spans="7:10" x14ac:dyDescent="0.25">
      <c r="G63" s="138" t="s">
        <v>786</v>
      </c>
      <c r="J63" s="147" t="s">
        <v>1069</v>
      </c>
    </row>
    <row r="64" spans="7:10" x14ac:dyDescent="0.25">
      <c r="G64" s="138" t="s">
        <v>788</v>
      </c>
      <c r="J64" s="147" t="s">
        <v>1070</v>
      </c>
    </row>
    <row r="65" spans="7:10" x14ac:dyDescent="0.25">
      <c r="G65" s="138" t="s">
        <v>790</v>
      </c>
      <c r="J65" s="147" t="s">
        <v>1072</v>
      </c>
    </row>
    <row r="66" spans="7:10" x14ac:dyDescent="0.25">
      <c r="G66" s="138" t="s">
        <v>793</v>
      </c>
      <c r="J66" s="147" t="s">
        <v>1074</v>
      </c>
    </row>
    <row r="67" spans="7:10" x14ac:dyDescent="0.25">
      <c r="G67" s="138" t="s">
        <v>796</v>
      </c>
      <c r="J67" s="147" t="s">
        <v>1077</v>
      </c>
    </row>
    <row r="68" spans="7:10" x14ac:dyDescent="0.25">
      <c r="G68" s="138" t="s">
        <v>798</v>
      </c>
      <c r="J68" s="147" t="s">
        <v>1080</v>
      </c>
    </row>
    <row r="69" spans="7:10" x14ac:dyDescent="0.25">
      <c r="G69" s="138" t="s">
        <v>801</v>
      </c>
      <c r="J69" s="147" t="s">
        <v>1082</v>
      </c>
    </row>
    <row r="70" spans="7:10" x14ac:dyDescent="0.25">
      <c r="G70" s="138" t="s">
        <v>804</v>
      </c>
      <c r="J70" s="147" t="s">
        <v>1083</v>
      </c>
    </row>
    <row r="71" spans="7:10" x14ac:dyDescent="0.25">
      <c r="G71" s="138" t="s">
        <v>806</v>
      </c>
      <c r="J71" s="147" t="s">
        <v>1085</v>
      </c>
    </row>
    <row r="72" spans="7:10" x14ac:dyDescent="0.25">
      <c r="G72" s="138" t="s">
        <v>808</v>
      </c>
      <c r="J72" s="147" t="s">
        <v>1086</v>
      </c>
    </row>
    <row r="73" spans="7:10" x14ac:dyDescent="0.25">
      <c r="G73" s="138" t="s">
        <v>810</v>
      </c>
      <c r="J73" s="147" t="s">
        <v>1087</v>
      </c>
    </row>
    <row r="74" spans="7:10" x14ac:dyDescent="0.25">
      <c r="G74" s="138" t="s">
        <v>813</v>
      </c>
      <c r="J74" s="147" t="s">
        <v>1088</v>
      </c>
    </row>
    <row r="75" spans="7:10" x14ac:dyDescent="0.25">
      <c r="G75" s="138" t="s">
        <v>815</v>
      </c>
      <c r="J75" s="147" t="s">
        <v>1090</v>
      </c>
    </row>
    <row r="76" spans="7:10" x14ac:dyDescent="0.25">
      <c r="G76" s="138" t="s">
        <v>817</v>
      </c>
      <c r="J76" s="147" t="s">
        <v>1091</v>
      </c>
    </row>
    <row r="77" spans="7:10" x14ac:dyDescent="0.25">
      <c r="G77" s="138" t="s">
        <v>820</v>
      </c>
      <c r="J77" s="147" t="s">
        <v>1092</v>
      </c>
    </row>
    <row r="78" spans="7:10" x14ac:dyDescent="0.25">
      <c r="G78" s="138" t="s">
        <v>615</v>
      </c>
      <c r="J78" s="147" t="s">
        <v>1094</v>
      </c>
    </row>
    <row r="79" spans="7:10" x14ac:dyDescent="0.25">
      <c r="G79" s="138" t="s">
        <v>824</v>
      </c>
      <c r="J79" s="147" t="s">
        <v>1096</v>
      </c>
    </row>
    <row r="80" spans="7:10" x14ac:dyDescent="0.25">
      <c r="G80" s="138" t="s">
        <v>826</v>
      </c>
      <c r="J80" s="147" t="s">
        <v>1097</v>
      </c>
    </row>
    <row r="81" spans="7:10" x14ac:dyDescent="0.25">
      <c r="G81" s="138" t="s">
        <v>830</v>
      </c>
      <c r="J81" s="147" t="s">
        <v>1098</v>
      </c>
    </row>
    <row r="82" spans="7:10" x14ac:dyDescent="0.25">
      <c r="G82" s="138" t="s">
        <v>832</v>
      </c>
      <c r="J82" s="147" t="s">
        <v>1099</v>
      </c>
    </row>
    <row r="83" spans="7:10" x14ac:dyDescent="0.25">
      <c r="G83" s="138" t="s">
        <v>834</v>
      </c>
      <c r="J83" s="147" t="s">
        <v>1100</v>
      </c>
    </row>
    <row r="84" spans="7:10" x14ac:dyDescent="0.25">
      <c r="G84" s="138" t="s">
        <v>837</v>
      </c>
      <c r="J84" s="147" t="s">
        <v>1101</v>
      </c>
    </row>
    <row r="85" spans="7:10" x14ac:dyDescent="0.25">
      <c r="G85" s="138" t="s">
        <v>839</v>
      </c>
      <c r="J85" s="147" t="s">
        <v>1102</v>
      </c>
    </row>
    <row r="86" spans="7:10" x14ac:dyDescent="0.25">
      <c r="G86" s="138" t="s">
        <v>841</v>
      </c>
      <c r="J86" s="147" t="s">
        <v>1103</v>
      </c>
    </row>
    <row r="87" spans="7:10" x14ac:dyDescent="0.25">
      <c r="G87" s="138" t="s">
        <v>844</v>
      </c>
      <c r="J87" s="147" t="s">
        <v>1104</v>
      </c>
    </row>
    <row r="88" spans="7:10" x14ac:dyDescent="0.25">
      <c r="G88" s="138" t="s">
        <v>846</v>
      </c>
      <c r="J88" s="147" t="s">
        <v>1105</v>
      </c>
    </row>
    <row r="89" spans="7:10" x14ac:dyDescent="0.25">
      <c r="G89" s="138" t="s">
        <v>850</v>
      </c>
      <c r="J89" s="147" t="s">
        <v>1106</v>
      </c>
    </row>
    <row r="90" spans="7:10" x14ac:dyDescent="0.25">
      <c r="G90" s="138" t="s">
        <v>853</v>
      </c>
      <c r="J90" s="147" t="s">
        <v>1107</v>
      </c>
    </row>
    <row r="91" spans="7:10" x14ac:dyDescent="0.25">
      <c r="G91" s="138" t="s">
        <v>855</v>
      </c>
      <c r="J91" s="147" t="s">
        <v>1109</v>
      </c>
    </row>
    <row r="92" spans="7:10" x14ac:dyDescent="0.25">
      <c r="G92" s="138" t="s">
        <v>857</v>
      </c>
      <c r="J92" s="147" t="s">
        <v>1110</v>
      </c>
    </row>
    <row r="93" spans="7:10" x14ac:dyDescent="0.25">
      <c r="G93" s="138" t="s">
        <v>861</v>
      </c>
      <c r="J93" s="147" t="s">
        <v>1112</v>
      </c>
    </row>
    <row r="94" spans="7:10" x14ac:dyDescent="0.25">
      <c r="G94" s="138" t="s">
        <v>863</v>
      </c>
      <c r="J94" s="147" t="s">
        <v>1113</v>
      </c>
    </row>
    <row r="95" spans="7:10" x14ac:dyDescent="0.25">
      <c r="G95" s="138" t="s">
        <v>865</v>
      </c>
      <c r="J95" s="147" t="s">
        <v>1114</v>
      </c>
    </row>
    <row r="96" spans="7:10" x14ac:dyDescent="0.25">
      <c r="G96" s="138" t="s">
        <v>868</v>
      </c>
      <c r="J96" s="147" t="s">
        <v>1116</v>
      </c>
    </row>
    <row r="97" spans="7:10" x14ac:dyDescent="0.25">
      <c r="G97" s="138" t="s">
        <v>871</v>
      </c>
      <c r="J97" s="147" t="s">
        <v>1118</v>
      </c>
    </row>
    <row r="98" spans="7:10" x14ac:dyDescent="0.25">
      <c r="G98" s="138" t="s">
        <v>874</v>
      </c>
      <c r="J98" s="147" t="s">
        <v>1120</v>
      </c>
    </row>
    <row r="99" spans="7:10" x14ac:dyDescent="0.25">
      <c r="G99" s="138" t="s">
        <v>878</v>
      </c>
      <c r="J99" s="147" t="s">
        <v>1122</v>
      </c>
    </row>
    <row r="100" spans="7:10" x14ac:dyDescent="0.25">
      <c r="J100" s="147" t="s">
        <v>1124</v>
      </c>
    </row>
    <row r="101" spans="7:10" x14ac:dyDescent="0.25">
      <c r="J101" s="147" t="s">
        <v>1127</v>
      </c>
    </row>
    <row r="102" spans="7:10" x14ac:dyDescent="0.25">
      <c r="J102" s="147" t="s">
        <v>1133</v>
      </c>
    </row>
    <row r="103" spans="7:10" x14ac:dyDescent="0.25">
      <c r="J103" s="147" t="s">
        <v>1138</v>
      </c>
    </row>
    <row r="104" spans="7:10" x14ac:dyDescent="0.25">
      <c r="J104" s="147" t="s">
        <v>1141</v>
      </c>
    </row>
    <row r="105" spans="7:10" x14ac:dyDescent="0.25">
      <c r="J105" s="147" t="s">
        <v>1144</v>
      </c>
    </row>
    <row r="106" spans="7:10" x14ac:dyDescent="0.25">
      <c r="J106" s="147" t="s">
        <v>1152</v>
      </c>
    </row>
    <row r="107" spans="7:10" x14ac:dyDescent="0.25">
      <c r="J107" s="147" t="s">
        <v>1158</v>
      </c>
    </row>
    <row r="108" spans="7:10" x14ac:dyDescent="0.25">
      <c r="J108" s="147" t="s">
        <v>1160</v>
      </c>
    </row>
    <row r="109" spans="7:10" x14ac:dyDescent="0.25">
      <c r="J109" s="147" t="s">
        <v>1165</v>
      </c>
    </row>
    <row r="110" spans="7:10" x14ac:dyDescent="0.25">
      <c r="J110" s="147" t="s">
        <v>1170</v>
      </c>
    </row>
    <row r="111" spans="7:10" x14ac:dyDescent="0.25">
      <c r="J111" s="147" t="s">
        <v>1175</v>
      </c>
    </row>
    <row r="112" spans="7:10" x14ac:dyDescent="0.25">
      <c r="J112" s="147" t="s">
        <v>1179</v>
      </c>
    </row>
    <row r="113" spans="10:10" x14ac:dyDescent="0.25">
      <c r="J113" s="147" t="s">
        <v>1184</v>
      </c>
    </row>
    <row r="114" spans="10:10" x14ac:dyDescent="0.25">
      <c r="J114" s="147" t="s">
        <v>1191</v>
      </c>
    </row>
    <row r="115" spans="10:10" x14ac:dyDescent="0.25">
      <c r="J115" s="147" t="s">
        <v>1195</v>
      </c>
    </row>
    <row r="116" spans="10:10" x14ac:dyDescent="0.25">
      <c r="J116" s="147" t="s">
        <v>1198</v>
      </c>
    </row>
    <row r="117" spans="10:10" x14ac:dyDescent="0.25">
      <c r="J117" s="147" t="s">
        <v>1206</v>
      </c>
    </row>
    <row r="118" spans="10:10" x14ac:dyDescent="0.25">
      <c r="J118" s="147" t="s">
        <v>1210</v>
      </c>
    </row>
    <row r="119" spans="10:10" x14ac:dyDescent="0.25">
      <c r="J119" s="147" t="s">
        <v>1212</v>
      </c>
    </row>
    <row r="120" spans="10:10" x14ac:dyDescent="0.25">
      <c r="J120" s="147" t="s">
        <v>1215</v>
      </c>
    </row>
    <row r="121" spans="10:10" x14ac:dyDescent="0.25">
      <c r="J121" s="147" t="s">
        <v>1217</v>
      </c>
    </row>
    <row r="122" spans="10:10" x14ac:dyDescent="0.25">
      <c r="J122" s="147" t="s">
        <v>1224</v>
      </c>
    </row>
    <row r="123" spans="10:10" x14ac:dyDescent="0.25">
      <c r="J123" s="147" t="s">
        <v>1227</v>
      </c>
    </row>
    <row r="124" spans="10:10" x14ac:dyDescent="0.25">
      <c r="J124" s="147" t="s">
        <v>1230</v>
      </c>
    </row>
    <row r="125" spans="10:10" x14ac:dyDescent="0.25">
      <c r="J125" s="147" t="s">
        <v>1231</v>
      </c>
    </row>
    <row r="126" spans="10:10" x14ac:dyDescent="0.25">
      <c r="J126" s="147" t="s">
        <v>1234</v>
      </c>
    </row>
    <row r="127" spans="10:10" x14ac:dyDescent="0.25">
      <c r="J127" s="147" t="s">
        <v>1236</v>
      </c>
    </row>
    <row r="128" spans="10:10" x14ac:dyDescent="0.25">
      <c r="J128" s="147" t="s">
        <v>1238</v>
      </c>
    </row>
    <row r="129" spans="10:10" x14ac:dyDescent="0.25">
      <c r="J129" s="147" t="s">
        <v>1243</v>
      </c>
    </row>
    <row r="130" spans="10:10" x14ac:dyDescent="0.25">
      <c r="J130" s="147" t="s">
        <v>1245</v>
      </c>
    </row>
    <row r="131" spans="10:10" x14ac:dyDescent="0.25">
      <c r="J131" s="147" t="s">
        <v>1247</v>
      </c>
    </row>
    <row r="132" spans="10:10" x14ac:dyDescent="0.25">
      <c r="J132" s="147" t="s">
        <v>1250</v>
      </c>
    </row>
    <row r="133" spans="10:10" x14ac:dyDescent="0.25">
      <c r="J133" s="147" t="s">
        <v>1255</v>
      </c>
    </row>
    <row r="134" spans="10:10" x14ac:dyDescent="0.25">
      <c r="J134" s="147" t="s">
        <v>1257</v>
      </c>
    </row>
    <row r="135" spans="10:10" x14ac:dyDescent="0.25">
      <c r="J135" s="147" t="s">
        <v>1260</v>
      </c>
    </row>
    <row r="136" spans="10:10" x14ac:dyDescent="0.25">
      <c r="J136" s="147" t="s">
        <v>1262</v>
      </c>
    </row>
    <row r="137" spans="10:10" x14ac:dyDescent="0.25">
      <c r="J137" s="147" t="s">
        <v>1265</v>
      </c>
    </row>
    <row r="138" spans="10:10" x14ac:dyDescent="0.25">
      <c r="J138" s="147" t="s">
        <v>1266</v>
      </c>
    </row>
    <row r="139" spans="10:10" x14ac:dyDescent="0.25">
      <c r="J139" s="147" t="s">
        <v>1268</v>
      </c>
    </row>
    <row r="140" spans="10:10" x14ac:dyDescent="0.25">
      <c r="J140" s="147" t="s">
        <v>1270</v>
      </c>
    </row>
    <row r="141" spans="10:10" x14ac:dyDescent="0.25">
      <c r="J141" s="147" t="s">
        <v>1272</v>
      </c>
    </row>
    <row r="142" spans="10:10" x14ac:dyDescent="0.25">
      <c r="J142" s="147" t="s">
        <v>1276</v>
      </c>
    </row>
    <row r="143" spans="10:10" x14ac:dyDescent="0.25">
      <c r="J143" s="147" t="s">
        <v>1280</v>
      </c>
    </row>
    <row r="144" spans="10:10" x14ac:dyDescent="0.25">
      <c r="J144" s="147" t="s">
        <v>1284</v>
      </c>
    </row>
    <row r="145" spans="10:10" x14ac:dyDescent="0.25">
      <c r="J145" s="147" t="s">
        <v>1288</v>
      </c>
    </row>
    <row r="146" spans="10:10" x14ac:dyDescent="0.25">
      <c r="J146" s="147" t="s">
        <v>1291</v>
      </c>
    </row>
    <row r="147" spans="10:10" x14ac:dyDescent="0.25">
      <c r="J147" s="147" t="s">
        <v>1294</v>
      </c>
    </row>
    <row r="148" spans="10:10" x14ac:dyDescent="0.25">
      <c r="J148" s="147" t="s">
        <v>1297</v>
      </c>
    </row>
    <row r="149" spans="10:10" x14ac:dyDescent="0.25">
      <c r="J149" s="147" t="s">
        <v>1301</v>
      </c>
    </row>
    <row r="150" spans="10:10" x14ac:dyDescent="0.25">
      <c r="J150" s="147" t="s">
        <v>1304</v>
      </c>
    </row>
    <row r="151" spans="10:10" x14ac:dyDescent="0.25">
      <c r="J151" s="147" t="s">
        <v>1308</v>
      </c>
    </row>
    <row r="152" spans="10:10" x14ac:dyDescent="0.25">
      <c r="J152" s="147" t="s">
        <v>1312</v>
      </c>
    </row>
    <row r="153" spans="10:10" x14ac:dyDescent="0.25">
      <c r="J153" s="147" t="s">
        <v>1317</v>
      </c>
    </row>
    <row r="154" spans="10:10" x14ac:dyDescent="0.25">
      <c r="J154" s="147" t="s">
        <v>1321</v>
      </c>
    </row>
    <row r="155" spans="10:10" x14ac:dyDescent="0.25">
      <c r="J155" s="147" t="s">
        <v>1325</v>
      </c>
    </row>
    <row r="156" spans="10:10" x14ac:dyDescent="0.25">
      <c r="J156" s="147" t="s">
        <v>1331</v>
      </c>
    </row>
    <row r="157" spans="10:10" x14ac:dyDescent="0.25">
      <c r="J157" s="147" t="s">
        <v>1334</v>
      </c>
    </row>
    <row r="158" spans="10:10" x14ac:dyDescent="0.25">
      <c r="J158" s="147" t="s">
        <v>1337</v>
      </c>
    </row>
    <row r="159" spans="10:10" x14ac:dyDescent="0.25">
      <c r="J159" s="147" t="s">
        <v>1340</v>
      </c>
    </row>
    <row r="160" spans="10:10" x14ac:dyDescent="0.25">
      <c r="J160" s="147" t="s">
        <v>1342</v>
      </c>
    </row>
    <row r="161" spans="10:10" x14ac:dyDescent="0.25">
      <c r="J161" s="147" t="s">
        <v>1345</v>
      </c>
    </row>
    <row r="162" spans="10:10" x14ac:dyDescent="0.25">
      <c r="J162" s="147" t="s">
        <v>1350</v>
      </c>
    </row>
    <row r="163" spans="10:10" x14ac:dyDescent="0.25">
      <c r="J163" s="147" t="s">
        <v>1353</v>
      </c>
    </row>
    <row r="164" spans="10:10" x14ac:dyDescent="0.25">
      <c r="J164" s="147" t="s">
        <v>1355</v>
      </c>
    </row>
    <row r="165" spans="10:10" x14ac:dyDescent="0.25">
      <c r="J165" s="147" t="s">
        <v>1357</v>
      </c>
    </row>
    <row r="166" spans="10:10" x14ac:dyDescent="0.25">
      <c r="J166" s="147" t="s">
        <v>1360</v>
      </c>
    </row>
    <row r="167" spans="10:10" x14ac:dyDescent="0.25">
      <c r="J167" s="147" t="s">
        <v>1362</v>
      </c>
    </row>
    <row r="168" spans="10:10" x14ac:dyDescent="0.25">
      <c r="J168" s="147" t="s">
        <v>1364</v>
      </c>
    </row>
    <row r="169" spans="10:10" x14ac:dyDescent="0.25">
      <c r="J169" s="147" t="s">
        <v>1367</v>
      </c>
    </row>
    <row r="170" spans="10:10" x14ac:dyDescent="0.25">
      <c r="J170" s="147" t="s">
        <v>1369</v>
      </c>
    </row>
    <row r="171" spans="10:10" x14ac:dyDescent="0.25">
      <c r="J171" s="147" t="s">
        <v>1372</v>
      </c>
    </row>
    <row r="172" spans="10:10" x14ac:dyDescent="0.25">
      <c r="J172" s="147" t="s">
        <v>1374</v>
      </c>
    </row>
    <row r="173" spans="10:10" x14ac:dyDescent="0.25">
      <c r="J173" s="147" t="s">
        <v>1379</v>
      </c>
    </row>
    <row r="174" spans="10:10" x14ac:dyDescent="0.25">
      <c r="J174" s="147" t="s">
        <v>1382</v>
      </c>
    </row>
    <row r="175" spans="10:10" x14ac:dyDescent="0.25">
      <c r="J175" s="147" t="s">
        <v>1384</v>
      </c>
    </row>
    <row r="176" spans="10:10" x14ac:dyDescent="0.25">
      <c r="J176" s="147" t="s">
        <v>1387</v>
      </c>
    </row>
    <row r="177" spans="10:10" x14ac:dyDescent="0.25">
      <c r="J177" s="147" t="s">
        <v>1390</v>
      </c>
    </row>
    <row r="178" spans="10:10" x14ac:dyDescent="0.25">
      <c r="J178" s="147" t="s">
        <v>1393</v>
      </c>
    </row>
    <row r="179" spans="10:10" x14ac:dyDescent="0.25">
      <c r="J179" s="147" t="s">
        <v>1394</v>
      </c>
    </row>
    <row r="180" spans="10:10" x14ac:dyDescent="0.25">
      <c r="J180" s="147" t="s">
        <v>1396</v>
      </c>
    </row>
    <row r="181" spans="10:10" x14ac:dyDescent="0.25">
      <c r="J181" s="147" t="s">
        <v>1399</v>
      </c>
    </row>
    <row r="182" spans="10:10" x14ac:dyDescent="0.25">
      <c r="J182" s="147" t="s">
        <v>1402</v>
      </c>
    </row>
    <row r="183" spans="10:10" x14ac:dyDescent="0.25">
      <c r="J183" s="147" t="s">
        <v>1404</v>
      </c>
    </row>
    <row r="184" spans="10:10" x14ac:dyDescent="0.25">
      <c r="J184" s="147" t="s">
        <v>1407</v>
      </c>
    </row>
    <row r="185" spans="10:10" x14ac:dyDescent="0.25">
      <c r="J185" s="147" t="s">
        <v>1409</v>
      </c>
    </row>
    <row r="186" spans="10:10" x14ac:dyDescent="0.25">
      <c r="J186" s="147" t="s">
        <v>1413</v>
      </c>
    </row>
    <row r="187" spans="10:10" x14ac:dyDescent="0.25">
      <c r="J187" s="147" t="s">
        <v>1416</v>
      </c>
    </row>
    <row r="188" spans="10:10" x14ac:dyDescent="0.25">
      <c r="J188" s="147" t="s">
        <v>1419</v>
      </c>
    </row>
    <row r="189" spans="10:10" x14ac:dyDescent="0.25">
      <c r="J189" s="147" t="s">
        <v>1423</v>
      </c>
    </row>
    <row r="190" spans="10:10" x14ac:dyDescent="0.25">
      <c r="J190" s="147" t="s">
        <v>1425</v>
      </c>
    </row>
    <row r="191" spans="10:10" x14ac:dyDescent="0.25">
      <c r="J191" s="147" t="s">
        <v>1428</v>
      </c>
    </row>
    <row r="192" spans="10:10" x14ac:dyDescent="0.25">
      <c r="J192" s="147" t="s">
        <v>1432</v>
      </c>
    </row>
    <row r="193" spans="10:10" x14ac:dyDescent="0.25">
      <c r="J193" s="147" t="s">
        <v>1436</v>
      </c>
    </row>
    <row r="194" spans="10:10" x14ac:dyDescent="0.25">
      <c r="J194" s="147" t="s">
        <v>1438</v>
      </c>
    </row>
    <row r="195" spans="10:10" x14ac:dyDescent="0.25">
      <c r="J195" s="147" t="s">
        <v>1440</v>
      </c>
    </row>
    <row r="196" spans="10:10" x14ac:dyDescent="0.25">
      <c r="J196" s="147" t="s">
        <v>1442</v>
      </c>
    </row>
    <row r="197" spans="10:10" x14ac:dyDescent="0.25">
      <c r="J197" s="147" t="s">
        <v>1443</v>
      </c>
    </row>
    <row r="198" spans="10:10" x14ac:dyDescent="0.25">
      <c r="J198" s="147" t="s">
        <v>1446</v>
      </c>
    </row>
    <row r="199" spans="10:10" x14ac:dyDescent="0.25">
      <c r="J199" s="147" t="s">
        <v>1449</v>
      </c>
    </row>
    <row r="200" spans="10:10" x14ac:dyDescent="0.25">
      <c r="J200" s="147" t="s">
        <v>1453</v>
      </c>
    </row>
    <row r="201" spans="10:10" x14ac:dyDescent="0.25">
      <c r="J201" s="147" t="s">
        <v>1456</v>
      </c>
    </row>
    <row r="202" spans="10:10" x14ac:dyDescent="0.25">
      <c r="J202" s="147" t="s">
        <v>1459</v>
      </c>
    </row>
    <row r="203" spans="10:10" x14ac:dyDescent="0.25">
      <c r="J203" s="147" t="s">
        <v>1460</v>
      </c>
    </row>
    <row r="204" spans="10:10" x14ac:dyDescent="0.25">
      <c r="J204" s="147" t="s">
        <v>1461</v>
      </c>
    </row>
    <row r="205" spans="10:10" x14ac:dyDescent="0.25">
      <c r="J205" s="147" t="s">
        <v>1463</v>
      </c>
    </row>
    <row r="206" spans="10:10" x14ac:dyDescent="0.25">
      <c r="J206" s="147" t="s">
        <v>1464</v>
      </c>
    </row>
    <row r="207" spans="10:10" x14ac:dyDescent="0.25">
      <c r="J207" s="147" t="s">
        <v>1466</v>
      </c>
    </row>
    <row r="208" spans="10:10" x14ac:dyDescent="0.25">
      <c r="J208" s="147" t="s">
        <v>1469</v>
      </c>
    </row>
    <row r="209" spans="10:10" x14ac:dyDescent="0.25">
      <c r="J209" s="147" t="s">
        <v>1473</v>
      </c>
    </row>
    <row r="210" spans="10:10" x14ac:dyDescent="0.25">
      <c r="J210" s="147" t="s">
        <v>1474</v>
      </c>
    </row>
    <row r="211" spans="10:10" x14ac:dyDescent="0.25">
      <c r="J211" s="147" t="s">
        <v>1477</v>
      </c>
    </row>
    <row r="212" spans="10:10" x14ac:dyDescent="0.25">
      <c r="J212" s="147" t="s">
        <v>1480</v>
      </c>
    </row>
    <row r="213" spans="10:10" x14ac:dyDescent="0.25">
      <c r="J213" s="147" t="s">
        <v>1483</v>
      </c>
    </row>
    <row r="214" spans="10:10" x14ac:dyDescent="0.25">
      <c r="J214" s="147" t="s">
        <v>1486</v>
      </c>
    </row>
    <row r="215" spans="10:10" x14ac:dyDescent="0.25">
      <c r="J215" s="147" t="s">
        <v>1487</v>
      </c>
    </row>
    <row r="216" spans="10:10" x14ac:dyDescent="0.25">
      <c r="J216" s="147" t="s">
        <v>1490</v>
      </c>
    </row>
    <row r="217" spans="10:10" x14ac:dyDescent="0.25">
      <c r="J217" s="147" t="s">
        <v>1492</v>
      </c>
    </row>
    <row r="218" spans="10:10" x14ac:dyDescent="0.25">
      <c r="J218" s="147" t="s">
        <v>1494</v>
      </c>
    </row>
    <row r="219" spans="10:10" x14ac:dyDescent="0.25">
      <c r="J219" s="147" t="s">
        <v>1495</v>
      </c>
    </row>
    <row r="220" spans="10:10" x14ac:dyDescent="0.25">
      <c r="J220" s="147" t="s">
        <v>1497</v>
      </c>
    </row>
    <row r="221" spans="10:10" x14ac:dyDescent="0.25">
      <c r="J221" s="147" t="s">
        <v>1500</v>
      </c>
    </row>
    <row r="222" spans="10:10" x14ac:dyDescent="0.25">
      <c r="J222" s="147" t="s">
        <v>1503</v>
      </c>
    </row>
    <row r="223" spans="10:10" x14ac:dyDescent="0.25">
      <c r="J223" s="147" t="s">
        <v>1505</v>
      </c>
    </row>
    <row r="224" spans="10:10" x14ac:dyDescent="0.25">
      <c r="J224" s="147" t="s">
        <v>1507</v>
      </c>
    </row>
    <row r="225" spans="10:10" x14ac:dyDescent="0.25">
      <c r="J225" s="147" t="s">
        <v>1508</v>
      </c>
    </row>
    <row r="226" spans="10:10" x14ac:dyDescent="0.25">
      <c r="J226" s="147" t="s">
        <v>1510</v>
      </c>
    </row>
    <row r="227" spans="10:10" x14ac:dyDescent="0.25">
      <c r="J227" s="147" t="s">
        <v>1512</v>
      </c>
    </row>
    <row r="228" spans="10:10" x14ac:dyDescent="0.25">
      <c r="J228" s="147" t="s">
        <v>1514</v>
      </c>
    </row>
    <row r="229" spans="10:10" x14ac:dyDescent="0.25">
      <c r="J229" s="147" t="s">
        <v>1517</v>
      </c>
    </row>
    <row r="230" spans="10:10" x14ac:dyDescent="0.25">
      <c r="J230" s="147" t="s">
        <v>1519</v>
      </c>
    </row>
    <row r="231" spans="10:10" x14ac:dyDescent="0.25">
      <c r="J231" s="147" t="s">
        <v>1522</v>
      </c>
    </row>
    <row r="232" spans="10:10" x14ac:dyDescent="0.25">
      <c r="J232" s="147" t="s">
        <v>1525</v>
      </c>
    </row>
    <row r="233" spans="10:10" x14ac:dyDescent="0.25">
      <c r="J233" s="147" t="s">
        <v>1528</v>
      </c>
    </row>
    <row r="234" spans="10:10" x14ac:dyDescent="0.25">
      <c r="J234" s="147" t="s">
        <v>1530</v>
      </c>
    </row>
    <row r="235" spans="10:10" x14ac:dyDescent="0.25">
      <c r="J235" s="147" t="s">
        <v>1533</v>
      </c>
    </row>
    <row r="236" spans="10:10" x14ac:dyDescent="0.25">
      <c r="J236" s="147" t="s">
        <v>1536</v>
      </c>
    </row>
    <row r="237" spans="10:10" x14ac:dyDescent="0.25">
      <c r="J237" s="147" t="s">
        <v>1540</v>
      </c>
    </row>
    <row r="238" spans="10:10" x14ac:dyDescent="0.25">
      <c r="J238" s="147" t="s">
        <v>1542</v>
      </c>
    </row>
    <row r="239" spans="10:10" x14ac:dyDescent="0.25">
      <c r="J239" s="147" t="s">
        <v>1545</v>
      </c>
    </row>
    <row r="240" spans="10:10" x14ac:dyDescent="0.25">
      <c r="J240" s="147" t="s">
        <v>1546</v>
      </c>
    </row>
    <row r="241" spans="10:10" x14ac:dyDescent="0.25">
      <c r="J241" s="147" t="s">
        <v>1549</v>
      </c>
    </row>
    <row r="242" spans="10:10" x14ac:dyDescent="0.25">
      <c r="J242" s="147" t="s">
        <v>1552</v>
      </c>
    </row>
    <row r="243" spans="10:10" x14ac:dyDescent="0.25">
      <c r="J243" s="147" t="s">
        <v>1557</v>
      </c>
    </row>
    <row r="244" spans="10:10" x14ac:dyDescent="0.25">
      <c r="J244" s="147" t="s">
        <v>1560</v>
      </c>
    </row>
    <row r="245" spans="10:10" x14ac:dyDescent="0.25">
      <c r="J245" s="147" t="s">
        <v>1564</v>
      </c>
    </row>
    <row r="246" spans="10:10" x14ac:dyDescent="0.25">
      <c r="J246" s="147" t="s">
        <v>1566</v>
      </c>
    </row>
    <row r="247" spans="10:10" x14ac:dyDescent="0.25">
      <c r="J247" s="147" t="s">
        <v>1569</v>
      </c>
    </row>
  </sheetData>
  <sheetProtection algorithmName="SHA-512" hashValue="xzVsa45GYT+anRGTYqWlrbo7KU4hKRqXrRARh+8IJtLQbJsN/6FC6e4WVLNiqvhgHnkuBufX2QQvtwJDHcnaMw==" saltValue="13N179V5hM5IsSfk1XUpFQ==" spinCount="100000" sheet="1" objects="1" scenarios="1" selectLockedCells="1" selectUnlockedCells="1"/>
  <sortState ref="C2:C8">
    <sortCondition ref="C2"/>
  </sortState>
  <customSheetViews>
    <customSheetView guid="{2C8F1B9A-382E-4931-8877-AAEA129AEDFB}">
      <pageMargins left="0.7" right="0.7" top="0.75" bottom="0.75" header="0.3" footer="0.3"/>
      <pageSetup orientation="portrait" horizontalDpi="4294967293" verticalDpi="4294967293" r:id="rId1"/>
    </customSheetView>
  </customSheetViews>
  <pageMargins left="0.7" right="0.7" top="0.75" bottom="0.75" header="0.3" footer="0.3"/>
  <pageSetup orientation="portrait" horizontalDpi="4294967293" verticalDpi="4294967293"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P259"/>
  <sheetViews>
    <sheetView topLeftCell="A134" workbookViewId="0">
      <selection activeCell="C158" sqref="B150:P175"/>
    </sheetView>
  </sheetViews>
  <sheetFormatPr defaultRowHeight="18" customHeight="1" x14ac:dyDescent="0.25"/>
  <cols>
    <col min="2" max="2" width="8.5703125" bestFit="1" customWidth="1"/>
    <col min="3" max="3" width="12.140625" bestFit="1" customWidth="1"/>
    <col min="4" max="4" width="5.7109375" bestFit="1" customWidth="1"/>
    <col min="5" max="5" width="9.7109375" bestFit="1" customWidth="1"/>
    <col min="6" max="6" width="7.5703125" bestFit="1" customWidth="1"/>
    <col min="7" max="7" width="6.7109375" bestFit="1" customWidth="1"/>
    <col min="8" max="8" width="7.5703125" bestFit="1" customWidth="1"/>
    <col min="9" max="9" width="9.7109375" bestFit="1" customWidth="1"/>
    <col min="10" max="10" width="10.42578125" bestFit="1" customWidth="1"/>
    <col min="11" max="11" width="9.85546875" bestFit="1" customWidth="1"/>
  </cols>
  <sheetData>
    <row r="1" spans="1:16" ht="18" customHeight="1" x14ac:dyDescent="0.25">
      <c r="A1" s="299" t="s">
        <v>294</v>
      </c>
      <c r="B1" s="300" t="s">
        <v>157</v>
      </c>
      <c r="C1" s="300"/>
      <c r="D1" s="300"/>
      <c r="E1" s="300"/>
      <c r="F1" s="300"/>
      <c r="G1" s="300"/>
      <c r="H1" s="300"/>
      <c r="I1" s="300"/>
      <c r="J1" s="300"/>
      <c r="K1" s="300"/>
      <c r="L1" s="300"/>
      <c r="M1" s="300"/>
      <c r="N1" s="300"/>
      <c r="O1" s="300"/>
      <c r="P1" s="300"/>
    </row>
    <row r="2" spans="1:16" ht="18" customHeight="1" x14ac:dyDescent="0.25">
      <c r="A2" s="299"/>
      <c r="B2" s="301" t="s">
        <v>158</v>
      </c>
      <c r="C2" s="293" t="s">
        <v>323</v>
      </c>
      <c r="D2" s="278"/>
      <c r="E2" s="278"/>
      <c r="F2" s="278"/>
      <c r="G2" s="278"/>
      <c r="H2" s="278"/>
      <c r="I2" s="278"/>
      <c r="J2" s="278"/>
      <c r="K2" s="278"/>
      <c r="L2" s="278"/>
      <c r="M2" s="278"/>
      <c r="N2" s="278"/>
      <c r="O2" s="278"/>
      <c r="P2" s="294"/>
    </row>
    <row r="3" spans="1:16" ht="18" customHeight="1" x14ac:dyDescent="0.25">
      <c r="A3" s="299"/>
      <c r="B3" s="302"/>
      <c r="C3" s="295"/>
      <c r="D3" s="279"/>
      <c r="E3" s="279"/>
      <c r="F3" s="279"/>
      <c r="G3" s="279"/>
      <c r="H3" s="279"/>
      <c r="I3" s="279"/>
      <c r="J3" s="279"/>
      <c r="K3" s="279"/>
      <c r="L3" s="279"/>
      <c r="M3" s="279"/>
      <c r="N3" s="279"/>
      <c r="O3" s="279"/>
      <c r="P3" s="296"/>
    </row>
    <row r="4" spans="1:16" ht="18" customHeight="1" x14ac:dyDescent="0.25">
      <c r="A4" s="299"/>
      <c r="B4" s="302"/>
      <c r="C4" s="295"/>
      <c r="D4" s="279"/>
      <c r="E4" s="279"/>
      <c r="F4" s="279"/>
      <c r="G4" s="279"/>
      <c r="H4" s="279"/>
      <c r="I4" s="279"/>
      <c r="J4" s="279"/>
      <c r="K4" s="279"/>
      <c r="L4" s="279"/>
      <c r="M4" s="279"/>
      <c r="N4" s="279"/>
      <c r="O4" s="279"/>
      <c r="P4" s="296"/>
    </row>
    <row r="5" spans="1:16" ht="18" customHeight="1" x14ac:dyDescent="0.25">
      <c r="A5" s="299"/>
      <c r="B5" s="302"/>
      <c r="C5" s="295"/>
      <c r="D5" s="279"/>
      <c r="E5" s="279"/>
      <c r="F5" s="279"/>
      <c r="G5" s="279"/>
      <c r="H5" s="279"/>
      <c r="I5" s="279"/>
      <c r="J5" s="279"/>
      <c r="K5" s="279"/>
      <c r="L5" s="279"/>
      <c r="M5" s="279"/>
      <c r="N5" s="279"/>
      <c r="O5" s="279"/>
      <c r="P5" s="296"/>
    </row>
    <row r="6" spans="1:16" ht="18" customHeight="1" x14ac:dyDescent="0.25">
      <c r="A6" s="299"/>
      <c r="B6" s="302"/>
      <c r="C6" s="295"/>
      <c r="D6" s="279"/>
      <c r="E6" s="279"/>
      <c r="F6" s="279"/>
      <c r="G6" s="279"/>
      <c r="H6" s="279"/>
      <c r="I6" s="279"/>
      <c r="J6" s="279"/>
      <c r="K6" s="279"/>
      <c r="L6" s="279"/>
      <c r="M6" s="279"/>
      <c r="N6" s="279"/>
      <c r="O6" s="279"/>
      <c r="P6" s="296"/>
    </row>
    <row r="7" spans="1:16" ht="18" customHeight="1" x14ac:dyDescent="0.25">
      <c r="A7" s="299"/>
      <c r="B7" s="303"/>
      <c r="C7" s="297"/>
      <c r="D7" s="280"/>
      <c r="E7" s="280"/>
      <c r="F7" s="280"/>
      <c r="G7" s="280"/>
      <c r="H7" s="280"/>
      <c r="I7" s="280"/>
      <c r="J7" s="280"/>
      <c r="K7" s="280"/>
      <c r="L7" s="280"/>
      <c r="M7" s="280"/>
      <c r="N7" s="280"/>
      <c r="O7" s="280"/>
      <c r="P7" s="298"/>
    </row>
    <row r="8" spans="1:16" ht="18" customHeight="1" x14ac:dyDescent="0.25">
      <c r="A8" s="299"/>
      <c r="B8" s="301" t="s">
        <v>159</v>
      </c>
      <c r="C8" s="293" t="s">
        <v>324</v>
      </c>
      <c r="D8" s="278"/>
      <c r="E8" s="278"/>
      <c r="F8" s="278"/>
      <c r="G8" s="278"/>
      <c r="H8" s="278"/>
      <c r="I8" s="278"/>
      <c r="J8" s="278"/>
      <c r="K8" s="278"/>
      <c r="L8" s="278"/>
      <c r="M8" s="278"/>
      <c r="N8" s="278"/>
      <c r="O8" s="278"/>
      <c r="P8" s="294"/>
    </row>
    <row r="9" spans="1:16" ht="18" customHeight="1" x14ac:dyDescent="0.25">
      <c r="A9" s="299"/>
      <c r="B9" s="302"/>
      <c r="C9" s="295"/>
      <c r="D9" s="279"/>
      <c r="E9" s="279"/>
      <c r="F9" s="279"/>
      <c r="G9" s="279"/>
      <c r="H9" s="279"/>
      <c r="I9" s="279"/>
      <c r="J9" s="279"/>
      <c r="K9" s="279"/>
      <c r="L9" s="279"/>
      <c r="M9" s="279"/>
      <c r="N9" s="279"/>
      <c r="O9" s="279"/>
      <c r="P9" s="296"/>
    </row>
    <row r="10" spans="1:16" ht="18" customHeight="1" x14ac:dyDescent="0.25">
      <c r="A10" s="299"/>
      <c r="B10" s="302"/>
      <c r="C10" s="295"/>
      <c r="D10" s="279"/>
      <c r="E10" s="279"/>
      <c r="F10" s="279"/>
      <c r="G10" s="279"/>
      <c r="H10" s="279"/>
      <c r="I10" s="279"/>
      <c r="J10" s="279"/>
      <c r="K10" s="279"/>
      <c r="L10" s="279"/>
      <c r="M10" s="279"/>
      <c r="N10" s="279"/>
      <c r="O10" s="279"/>
      <c r="P10" s="296"/>
    </row>
    <row r="11" spans="1:16" ht="18" customHeight="1" x14ac:dyDescent="0.25">
      <c r="A11" s="299"/>
      <c r="B11" s="302"/>
      <c r="C11" s="295"/>
      <c r="D11" s="279"/>
      <c r="E11" s="279"/>
      <c r="F11" s="279"/>
      <c r="G11" s="279"/>
      <c r="H11" s="279"/>
      <c r="I11" s="279"/>
      <c r="J11" s="279"/>
      <c r="K11" s="279"/>
      <c r="L11" s="279"/>
      <c r="M11" s="279"/>
      <c r="N11" s="279"/>
      <c r="O11" s="279"/>
      <c r="P11" s="296"/>
    </row>
    <row r="12" spans="1:16" ht="18" customHeight="1" x14ac:dyDescent="0.25">
      <c r="A12" s="299"/>
      <c r="B12" s="302"/>
      <c r="C12" s="295"/>
      <c r="D12" s="279"/>
      <c r="E12" s="279"/>
      <c r="F12" s="279"/>
      <c r="G12" s="279"/>
      <c r="H12" s="279"/>
      <c r="I12" s="279"/>
      <c r="J12" s="279"/>
      <c r="K12" s="279"/>
      <c r="L12" s="279"/>
      <c r="M12" s="279"/>
      <c r="N12" s="279"/>
      <c r="O12" s="279"/>
      <c r="P12" s="296"/>
    </row>
    <row r="13" spans="1:16" ht="18" customHeight="1" x14ac:dyDescent="0.25">
      <c r="A13" s="299"/>
      <c r="B13" s="303"/>
      <c r="C13" s="297"/>
      <c r="D13" s="280"/>
      <c r="E13" s="280"/>
      <c r="F13" s="280"/>
      <c r="G13" s="280"/>
      <c r="H13" s="280"/>
      <c r="I13" s="280"/>
      <c r="J13" s="280"/>
      <c r="K13" s="280"/>
      <c r="L13" s="280"/>
      <c r="M13" s="280"/>
      <c r="N13" s="280"/>
      <c r="O13" s="280"/>
      <c r="P13" s="298"/>
    </row>
    <row r="14" spans="1:16" ht="18" customHeight="1" x14ac:dyDescent="0.25">
      <c r="A14" s="299"/>
      <c r="B14" s="301" t="s">
        <v>160</v>
      </c>
      <c r="C14" s="293" t="s">
        <v>325</v>
      </c>
      <c r="D14" s="278"/>
      <c r="E14" s="278"/>
      <c r="F14" s="278"/>
      <c r="G14" s="278"/>
      <c r="H14" s="278"/>
      <c r="I14" s="278"/>
      <c r="J14" s="278"/>
      <c r="K14" s="278"/>
      <c r="L14" s="278"/>
      <c r="M14" s="278"/>
      <c r="N14" s="278"/>
      <c r="O14" s="278"/>
      <c r="P14" s="294"/>
    </row>
    <row r="15" spans="1:16" ht="18" customHeight="1" x14ac:dyDescent="0.25">
      <c r="A15" s="299"/>
      <c r="B15" s="302"/>
      <c r="C15" s="295"/>
      <c r="D15" s="279"/>
      <c r="E15" s="279"/>
      <c r="F15" s="279"/>
      <c r="G15" s="279"/>
      <c r="H15" s="279"/>
      <c r="I15" s="279"/>
      <c r="J15" s="279"/>
      <c r="K15" s="279"/>
      <c r="L15" s="279"/>
      <c r="M15" s="279"/>
      <c r="N15" s="279"/>
      <c r="O15" s="279"/>
      <c r="P15" s="296"/>
    </row>
    <row r="16" spans="1:16" ht="18" customHeight="1" x14ac:dyDescent="0.25">
      <c r="A16" s="299"/>
      <c r="B16" s="302"/>
      <c r="C16" s="295"/>
      <c r="D16" s="279"/>
      <c r="E16" s="279"/>
      <c r="F16" s="279"/>
      <c r="G16" s="279"/>
      <c r="H16" s="279"/>
      <c r="I16" s="279"/>
      <c r="J16" s="279"/>
      <c r="K16" s="279"/>
      <c r="L16" s="279"/>
      <c r="M16" s="279"/>
      <c r="N16" s="279"/>
      <c r="O16" s="279"/>
      <c r="P16" s="296"/>
    </row>
    <row r="17" spans="1:16" ht="18" customHeight="1" x14ac:dyDescent="0.25">
      <c r="A17" s="299"/>
      <c r="B17" s="302"/>
      <c r="C17" s="295"/>
      <c r="D17" s="279"/>
      <c r="E17" s="279"/>
      <c r="F17" s="279"/>
      <c r="G17" s="279"/>
      <c r="H17" s="279"/>
      <c r="I17" s="279"/>
      <c r="J17" s="279"/>
      <c r="K17" s="279"/>
      <c r="L17" s="279"/>
      <c r="M17" s="279"/>
      <c r="N17" s="279"/>
      <c r="O17" s="279"/>
      <c r="P17" s="296"/>
    </row>
    <row r="18" spans="1:16" ht="18" customHeight="1" x14ac:dyDescent="0.25">
      <c r="A18" s="299"/>
      <c r="B18" s="302"/>
      <c r="C18" s="295"/>
      <c r="D18" s="279"/>
      <c r="E18" s="279"/>
      <c r="F18" s="279"/>
      <c r="G18" s="279"/>
      <c r="H18" s="279"/>
      <c r="I18" s="279"/>
      <c r="J18" s="279"/>
      <c r="K18" s="279"/>
      <c r="L18" s="279"/>
      <c r="M18" s="279"/>
      <c r="N18" s="279"/>
      <c r="O18" s="279"/>
      <c r="P18" s="296"/>
    </row>
    <row r="19" spans="1:16" ht="18" customHeight="1" x14ac:dyDescent="0.25">
      <c r="A19" s="299"/>
      <c r="B19" s="303"/>
      <c r="C19" s="297"/>
      <c r="D19" s="280"/>
      <c r="E19" s="280"/>
      <c r="F19" s="280"/>
      <c r="G19" s="280"/>
      <c r="H19" s="280"/>
      <c r="I19" s="280"/>
      <c r="J19" s="280"/>
      <c r="K19" s="280"/>
      <c r="L19" s="280"/>
      <c r="M19" s="280"/>
      <c r="N19" s="280"/>
      <c r="O19" s="280"/>
      <c r="P19" s="298"/>
    </row>
    <row r="20" spans="1:16" ht="18" customHeight="1" x14ac:dyDescent="0.25">
      <c r="A20" s="299"/>
      <c r="B20" s="301" t="s">
        <v>161</v>
      </c>
      <c r="C20" s="293" t="s">
        <v>322</v>
      </c>
      <c r="D20" s="278"/>
      <c r="E20" s="278"/>
      <c r="F20" s="278"/>
      <c r="G20" s="278"/>
      <c r="H20" s="278"/>
      <c r="I20" s="278"/>
      <c r="J20" s="278"/>
      <c r="K20" s="278"/>
      <c r="L20" s="278"/>
      <c r="M20" s="278"/>
      <c r="N20" s="278"/>
      <c r="O20" s="278"/>
      <c r="P20" s="294"/>
    </row>
    <row r="21" spans="1:16" ht="18" customHeight="1" x14ac:dyDescent="0.25">
      <c r="A21" s="299"/>
      <c r="B21" s="302"/>
      <c r="C21" s="295"/>
      <c r="D21" s="279"/>
      <c r="E21" s="279"/>
      <c r="F21" s="279"/>
      <c r="G21" s="279"/>
      <c r="H21" s="279"/>
      <c r="I21" s="279"/>
      <c r="J21" s="279"/>
      <c r="K21" s="279"/>
      <c r="L21" s="279"/>
      <c r="M21" s="279"/>
      <c r="N21" s="279"/>
      <c r="O21" s="279"/>
      <c r="P21" s="296"/>
    </row>
    <row r="22" spans="1:16" ht="18" customHeight="1" x14ac:dyDescent="0.25">
      <c r="A22" s="299"/>
      <c r="B22" s="302"/>
      <c r="C22" s="295"/>
      <c r="D22" s="279"/>
      <c r="E22" s="279"/>
      <c r="F22" s="279"/>
      <c r="G22" s="279"/>
      <c r="H22" s="279"/>
      <c r="I22" s="279"/>
      <c r="J22" s="279"/>
      <c r="K22" s="279"/>
      <c r="L22" s="279"/>
      <c r="M22" s="279"/>
      <c r="N22" s="279"/>
      <c r="O22" s="279"/>
      <c r="P22" s="296"/>
    </row>
    <row r="23" spans="1:16" ht="18" customHeight="1" x14ac:dyDescent="0.25">
      <c r="A23" s="299"/>
      <c r="B23" s="302"/>
      <c r="C23" s="295"/>
      <c r="D23" s="279"/>
      <c r="E23" s="279"/>
      <c r="F23" s="279"/>
      <c r="G23" s="279"/>
      <c r="H23" s="279"/>
      <c r="I23" s="279"/>
      <c r="J23" s="279"/>
      <c r="K23" s="279"/>
      <c r="L23" s="279"/>
      <c r="M23" s="279"/>
      <c r="N23" s="279"/>
      <c r="O23" s="279"/>
      <c r="P23" s="296"/>
    </row>
    <row r="24" spans="1:16" ht="18" customHeight="1" x14ac:dyDescent="0.25">
      <c r="A24" s="299"/>
      <c r="B24" s="302"/>
      <c r="C24" s="295"/>
      <c r="D24" s="279"/>
      <c r="E24" s="279"/>
      <c r="F24" s="279"/>
      <c r="G24" s="279"/>
      <c r="H24" s="279"/>
      <c r="I24" s="279"/>
      <c r="J24" s="279"/>
      <c r="K24" s="279"/>
      <c r="L24" s="279"/>
      <c r="M24" s="279"/>
      <c r="N24" s="279"/>
      <c r="O24" s="279"/>
      <c r="P24" s="296"/>
    </row>
    <row r="25" spans="1:16" ht="18" customHeight="1" x14ac:dyDescent="0.25">
      <c r="A25" s="299"/>
      <c r="B25" s="303"/>
      <c r="C25" s="297"/>
      <c r="D25" s="280"/>
      <c r="E25" s="280"/>
      <c r="F25" s="280"/>
      <c r="G25" s="280"/>
      <c r="H25" s="280"/>
      <c r="I25" s="280"/>
      <c r="J25" s="280"/>
      <c r="K25" s="280"/>
      <c r="L25" s="280"/>
      <c r="M25" s="280"/>
      <c r="N25" s="280"/>
      <c r="O25" s="280"/>
      <c r="P25" s="298"/>
    </row>
    <row r="26" spans="1:16" ht="18" customHeight="1" x14ac:dyDescent="0.55000000000000004">
      <c r="A26" s="38"/>
      <c r="B26" s="36"/>
    </row>
    <row r="27" spans="1:16" ht="18" customHeight="1" x14ac:dyDescent="0.25">
      <c r="A27" s="299" t="s">
        <v>295</v>
      </c>
      <c r="B27" s="300" t="s">
        <v>157</v>
      </c>
      <c r="C27" s="300"/>
      <c r="D27" s="300"/>
      <c r="E27" s="300"/>
      <c r="F27" s="300"/>
      <c r="G27" s="300"/>
      <c r="H27" s="300"/>
      <c r="I27" s="300"/>
      <c r="J27" s="300"/>
      <c r="K27" s="300"/>
      <c r="L27" s="300"/>
      <c r="M27" s="300"/>
      <c r="N27" s="300"/>
      <c r="O27" s="300"/>
      <c r="P27" s="300"/>
    </row>
    <row r="28" spans="1:16" ht="18" customHeight="1" x14ac:dyDescent="0.25">
      <c r="A28" s="299"/>
      <c r="B28" s="301" t="s">
        <v>158</v>
      </c>
      <c r="C28" s="293" t="s">
        <v>326</v>
      </c>
      <c r="D28" s="278"/>
      <c r="E28" s="278"/>
      <c r="F28" s="278"/>
      <c r="G28" s="278"/>
      <c r="H28" s="278"/>
      <c r="I28" s="278"/>
      <c r="J28" s="278"/>
      <c r="K28" s="278"/>
      <c r="L28" s="278"/>
      <c r="M28" s="278"/>
      <c r="N28" s="278"/>
      <c r="O28" s="278"/>
      <c r="P28" s="294"/>
    </row>
    <row r="29" spans="1:16" ht="18" customHeight="1" x14ac:dyDescent="0.25">
      <c r="A29" s="299"/>
      <c r="B29" s="302"/>
      <c r="C29" s="295"/>
      <c r="D29" s="279"/>
      <c r="E29" s="279"/>
      <c r="F29" s="279"/>
      <c r="G29" s="279"/>
      <c r="H29" s="279"/>
      <c r="I29" s="279"/>
      <c r="J29" s="279"/>
      <c r="K29" s="279"/>
      <c r="L29" s="279"/>
      <c r="M29" s="279"/>
      <c r="N29" s="279"/>
      <c r="O29" s="279"/>
      <c r="P29" s="296"/>
    </row>
    <row r="30" spans="1:16" ht="18" customHeight="1" x14ac:dyDescent="0.25">
      <c r="A30" s="299"/>
      <c r="B30" s="302"/>
      <c r="C30" s="295"/>
      <c r="D30" s="279"/>
      <c r="E30" s="279"/>
      <c r="F30" s="279"/>
      <c r="G30" s="279"/>
      <c r="H30" s="279"/>
      <c r="I30" s="279"/>
      <c r="J30" s="279"/>
      <c r="K30" s="279"/>
      <c r="L30" s="279"/>
      <c r="M30" s="279"/>
      <c r="N30" s="279"/>
      <c r="O30" s="279"/>
      <c r="P30" s="296"/>
    </row>
    <row r="31" spans="1:16" ht="18" customHeight="1" x14ac:dyDescent="0.25">
      <c r="A31" s="299"/>
      <c r="B31" s="302"/>
      <c r="C31" s="295"/>
      <c r="D31" s="279"/>
      <c r="E31" s="279"/>
      <c r="F31" s="279"/>
      <c r="G31" s="279"/>
      <c r="H31" s="279"/>
      <c r="I31" s="279"/>
      <c r="J31" s="279"/>
      <c r="K31" s="279"/>
      <c r="L31" s="279"/>
      <c r="M31" s="279"/>
      <c r="N31" s="279"/>
      <c r="O31" s="279"/>
      <c r="P31" s="296"/>
    </row>
    <row r="32" spans="1:16" ht="18" customHeight="1" x14ac:dyDescent="0.25">
      <c r="A32" s="299"/>
      <c r="B32" s="302"/>
      <c r="C32" s="295"/>
      <c r="D32" s="279"/>
      <c r="E32" s="279"/>
      <c r="F32" s="279"/>
      <c r="G32" s="279"/>
      <c r="H32" s="279"/>
      <c r="I32" s="279"/>
      <c r="J32" s="279"/>
      <c r="K32" s="279"/>
      <c r="L32" s="279"/>
      <c r="M32" s="279"/>
      <c r="N32" s="279"/>
      <c r="O32" s="279"/>
      <c r="P32" s="296"/>
    </row>
    <row r="33" spans="1:16" ht="18" customHeight="1" x14ac:dyDescent="0.25">
      <c r="A33" s="299"/>
      <c r="B33" s="303"/>
      <c r="C33" s="297"/>
      <c r="D33" s="280"/>
      <c r="E33" s="280"/>
      <c r="F33" s="280"/>
      <c r="G33" s="280"/>
      <c r="H33" s="280"/>
      <c r="I33" s="280"/>
      <c r="J33" s="280"/>
      <c r="K33" s="280"/>
      <c r="L33" s="280"/>
      <c r="M33" s="280"/>
      <c r="N33" s="280"/>
      <c r="O33" s="280"/>
      <c r="P33" s="298"/>
    </row>
    <row r="34" spans="1:16" ht="18" customHeight="1" x14ac:dyDescent="0.25">
      <c r="A34" s="299"/>
      <c r="B34" s="301" t="s">
        <v>159</v>
      </c>
      <c r="C34" s="293" t="s">
        <v>327</v>
      </c>
      <c r="D34" s="278"/>
      <c r="E34" s="278"/>
      <c r="F34" s="278"/>
      <c r="G34" s="278"/>
      <c r="H34" s="278"/>
      <c r="I34" s="278"/>
      <c r="J34" s="278"/>
      <c r="K34" s="278"/>
      <c r="L34" s="278"/>
      <c r="M34" s="278"/>
      <c r="N34" s="278"/>
      <c r="O34" s="278"/>
      <c r="P34" s="294"/>
    </row>
    <row r="35" spans="1:16" ht="18" customHeight="1" x14ac:dyDescent="0.25">
      <c r="A35" s="299"/>
      <c r="B35" s="302"/>
      <c r="C35" s="295"/>
      <c r="D35" s="279"/>
      <c r="E35" s="279"/>
      <c r="F35" s="279"/>
      <c r="G35" s="279"/>
      <c r="H35" s="279"/>
      <c r="I35" s="279"/>
      <c r="J35" s="279"/>
      <c r="K35" s="279"/>
      <c r="L35" s="279"/>
      <c r="M35" s="279"/>
      <c r="N35" s="279"/>
      <c r="O35" s="279"/>
      <c r="P35" s="296"/>
    </row>
    <row r="36" spans="1:16" ht="18" customHeight="1" x14ac:dyDescent="0.25">
      <c r="A36" s="299"/>
      <c r="B36" s="302"/>
      <c r="C36" s="295"/>
      <c r="D36" s="279"/>
      <c r="E36" s="279"/>
      <c r="F36" s="279"/>
      <c r="G36" s="279"/>
      <c r="H36" s="279"/>
      <c r="I36" s="279"/>
      <c r="J36" s="279"/>
      <c r="K36" s="279"/>
      <c r="L36" s="279"/>
      <c r="M36" s="279"/>
      <c r="N36" s="279"/>
      <c r="O36" s="279"/>
      <c r="P36" s="296"/>
    </row>
    <row r="37" spans="1:16" ht="18" customHeight="1" x14ac:dyDescent="0.25">
      <c r="A37" s="299"/>
      <c r="B37" s="302"/>
      <c r="C37" s="295"/>
      <c r="D37" s="279"/>
      <c r="E37" s="279"/>
      <c r="F37" s="279"/>
      <c r="G37" s="279"/>
      <c r="H37" s="279"/>
      <c r="I37" s="279"/>
      <c r="J37" s="279"/>
      <c r="K37" s="279"/>
      <c r="L37" s="279"/>
      <c r="M37" s="279"/>
      <c r="N37" s="279"/>
      <c r="O37" s="279"/>
      <c r="P37" s="296"/>
    </row>
    <row r="38" spans="1:16" ht="18" customHeight="1" x14ac:dyDescent="0.25">
      <c r="A38" s="299"/>
      <c r="B38" s="302"/>
      <c r="C38" s="295"/>
      <c r="D38" s="279"/>
      <c r="E38" s="279"/>
      <c r="F38" s="279"/>
      <c r="G38" s="279"/>
      <c r="H38" s="279"/>
      <c r="I38" s="279"/>
      <c r="J38" s="279"/>
      <c r="K38" s="279"/>
      <c r="L38" s="279"/>
      <c r="M38" s="279"/>
      <c r="N38" s="279"/>
      <c r="O38" s="279"/>
      <c r="P38" s="296"/>
    </row>
    <row r="39" spans="1:16" ht="18" customHeight="1" x14ac:dyDescent="0.25">
      <c r="A39" s="299"/>
      <c r="B39" s="303"/>
      <c r="C39" s="297"/>
      <c r="D39" s="280"/>
      <c r="E39" s="280"/>
      <c r="F39" s="280"/>
      <c r="G39" s="280"/>
      <c r="H39" s="280"/>
      <c r="I39" s="280"/>
      <c r="J39" s="280"/>
      <c r="K39" s="280"/>
      <c r="L39" s="280"/>
      <c r="M39" s="280"/>
      <c r="N39" s="280"/>
      <c r="O39" s="280"/>
      <c r="P39" s="298"/>
    </row>
    <row r="40" spans="1:16" ht="18" customHeight="1" x14ac:dyDescent="0.25">
      <c r="A40" s="299"/>
      <c r="B40" s="301" t="s">
        <v>160</v>
      </c>
      <c r="C40" s="293" t="s">
        <v>328</v>
      </c>
      <c r="D40" s="278"/>
      <c r="E40" s="278"/>
      <c r="F40" s="278"/>
      <c r="G40" s="278"/>
      <c r="H40" s="278"/>
      <c r="I40" s="278"/>
      <c r="J40" s="278"/>
      <c r="K40" s="278"/>
      <c r="L40" s="278"/>
      <c r="M40" s="278"/>
      <c r="N40" s="278"/>
      <c r="O40" s="278"/>
      <c r="P40" s="294"/>
    </row>
    <row r="41" spans="1:16" ht="18" customHeight="1" x14ac:dyDescent="0.25">
      <c r="A41" s="299"/>
      <c r="B41" s="302"/>
      <c r="C41" s="295"/>
      <c r="D41" s="279"/>
      <c r="E41" s="279"/>
      <c r="F41" s="279"/>
      <c r="G41" s="279"/>
      <c r="H41" s="279"/>
      <c r="I41" s="279"/>
      <c r="J41" s="279"/>
      <c r="K41" s="279"/>
      <c r="L41" s="279"/>
      <c r="M41" s="279"/>
      <c r="N41" s="279"/>
      <c r="O41" s="279"/>
      <c r="P41" s="296"/>
    </row>
    <row r="42" spans="1:16" ht="18" customHeight="1" x14ac:dyDescent="0.25">
      <c r="A42" s="299"/>
      <c r="B42" s="302"/>
      <c r="C42" s="295"/>
      <c r="D42" s="279"/>
      <c r="E42" s="279"/>
      <c r="F42" s="279"/>
      <c r="G42" s="279"/>
      <c r="H42" s="279"/>
      <c r="I42" s="279"/>
      <c r="J42" s="279"/>
      <c r="K42" s="279"/>
      <c r="L42" s="279"/>
      <c r="M42" s="279"/>
      <c r="N42" s="279"/>
      <c r="O42" s="279"/>
      <c r="P42" s="296"/>
    </row>
    <row r="43" spans="1:16" ht="18" customHeight="1" x14ac:dyDescent="0.25">
      <c r="A43" s="299"/>
      <c r="B43" s="302"/>
      <c r="C43" s="295"/>
      <c r="D43" s="279"/>
      <c r="E43" s="279"/>
      <c r="F43" s="279"/>
      <c r="G43" s="279"/>
      <c r="H43" s="279"/>
      <c r="I43" s="279"/>
      <c r="J43" s="279"/>
      <c r="K43" s="279"/>
      <c r="L43" s="279"/>
      <c r="M43" s="279"/>
      <c r="N43" s="279"/>
      <c r="O43" s="279"/>
      <c r="P43" s="296"/>
    </row>
    <row r="44" spans="1:16" ht="18" customHeight="1" x14ac:dyDescent="0.25">
      <c r="A44" s="299"/>
      <c r="B44" s="302"/>
      <c r="C44" s="295"/>
      <c r="D44" s="279"/>
      <c r="E44" s="279"/>
      <c r="F44" s="279"/>
      <c r="G44" s="279"/>
      <c r="H44" s="279"/>
      <c r="I44" s="279"/>
      <c r="J44" s="279"/>
      <c r="K44" s="279"/>
      <c r="L44" s="279"/>
      <c r="M44" s="279"/>
      <c r="N44" s="279"/>
      <c r="O44" s="279"/>
      <c r="P44" s="296"/>
    </row>
    <row r="45" spans="1:16" ht="18" customHeight="1" x14ac:dyDescent="0.25">
      <c r="A45" s="299"/>
      <c r="B45" s="303"/>
      <c r="C45" s="297"/>
      <c r="D45" s="280"/>
      <c r="E45" s="280"/>
      <c r="F45" s="280"/>
      <c r="G45" s="280"/>
      <c r="H45" s="280"/>
      <c r="I45" s="280"/>
      <c r="J45" s="280"/>
      <c r="K45" s="280"/>
      <c r="L45" s="280"/>
      <c r="M45" s="280"/>
      <c r="N45" s="280"/>
      <c r="O45" s="280"/>
      <c r="P45" s="298"/>
    </row>
    <row r="46" spans="1:16" ht="18" customHeight="1" x14ac:dyDescent="0.25">
      <c r="A46" s="299"/>
      <c r="B46" s="301" t="s">
        <v>161</v>
      </c>
      <c r="C46" s="293" t="s">
        <v>329</v>
      </c>
      <c r="D46" s="278"/>
      <c r="E46" s="278"/>
      <c r="F46" s="278"/>
      <c r="G46" s="278"/>
      <c r="H46" s="278"/>
      <c r="I46" s="278"/>
      <c r="J46" s="278"/>
      <c r="K46" s="278"/>
      <c r="L46" s="278"/>
      <c r="M46" s="278"/>
      <c r="N46" s="278"/>
      <c r="O46" s="278"/>
      <c r="P46" s="294"/>
    </row>
    <row r="47" spans="1:16" ht="18" customHeight="1" x14ac:dyDescent="0.25">
      <c r="A47" s="299"/>
      <c r="B47" s="302"/>
      <c r="C47" s="295"/>
      <c r="D47" s="279"/>
      <c r="E47" s="279"/>
      <c r="F47" s="279"/>
      <c r="G47" s="279"/>
      <c r="H47" s="279"/>
      <c r="I47" s="279"/>
      <c r="J47" s="279"/>
      <c r="K47" s="279"/>
      <c r="L47" s="279"/>
      <c r="M47" s="279"/>
      <c r="N47" s="279"/>
      <c r="O47" s="279"/>
      <c r="P47" s="296"/>
    </row>
    <row r="48" spans="1:16" ht="18" customHeight="1" x14ac:dyDescent="0.25">
      <c r="A48" s="299"/>
      <c r="B48" s="302"/>
      <c r="C48" s="295"/>
      <c r="D48" s="279"/>
      <c r="E48" s="279"/>
      <c r="F48" s="279"/>
      <c r="G48" s="279"/>
      <c r="H48" s="279"/>
      <c r="I48" s="279"/>
      <c r="J48" s="279"/>
      <c r="K48" s="279"/>
      <c r="L48" s="279"/>
      <c r="M48" s="279"/>
      <c r="N48" s="279"/>
      <c r="O48" s="279"/>
      <c r="P48" s="296"/>
    </row>
    <row r="49" spans="1:16" ht="18" customHeight="1" x14ac:dyDescent="0.25">
      <c r="A49" s="299"/>
      <c r="B49" s="302"/>
      <c r="C49" s="295"/>
      <c r="D49" s="279"/>
      <c r="E49" s="279"/>
      <c r="F49" s="279"/>
      <c r="G49" s="279"/>
      <c r="H49" s="279"/>
      <c r="I49" s="279"/>
      <c r="J49" s="279"/>
      <c r="K49" s="279"/>
      <c r="L49" s="279"/>
      <c r="M49" s="279"/>
      <c r="N49" s="279"/>
      <c r="O49" s="279"/>
      <c r="P49" s="296"/>
    </row>
    <row r="50" spans="1:16" ht="18" customHeight="1" x14ac:dyDescent="0.25">
      <c r="A50" s="299"/>
      <c r="B50" s="302"/>
      <c r="C50" s="295"/>
      <c r="D50" s="279"/>
      <c r="E50" s="279"/>
      <c r="F50" s="279"/>
      <c r="G50" s="279"/>
      <c r="H50" s="279"/>
      <c r="I50" s="279"/>
      <c r="J50" s="279"/>
      <c r="K50" s="279"/>
      <c r="L50" s="279"/>
      <c r="M50" s="279"/>
      <c r="N50" s="279"/>
      <c r="O50" s="279"/>
      <c r="P50" s="296"/>
    </row>
    <row r="51" spans="1:16" ht="18" customHeight="1" x14ac:dyDescent="0.25">
      <c r="A51" s="299"/>
      <c r="B51" s="303"/>
      <c r="C51" s="297"/>
      <c r="D51" s="280"/>
      <c r="E51" s="280"/>
      <c r="F51" s="280"/>
      <c r="G51" s="280"/>
      <c r="H51" s="280"/>
      <c r="I51" s="280"/>
      <c r="J51" s="280"/>
      <c r="K51" s="280"/>
      <c r="L51" s="280"/>
      <c r="M51" s="280"/>
      <c r="N51" s="280"/>
      <c r="O51" s="280"/>
      <c r="P51" s="298"/>
    </row>
    <row r="52" spans="1:16" ht="18" customHeight="1" x14ac:dyDescent="0.55000000000000004">
      <c r="A52" s="38"/>
      <c r="B52" s="36"/>
    </row>
    <row r="53" spans="1:16" ht="18" customHeight="1" x14ac:dyDescent="0.25">
      <c r="A53" s="299" t="s">
        <v>296</v>
      </c>
      <c r="B53" s="300" t="s">
        <v>157</v>
      </c>
      <c r="C53" s="300"/>
      <c r="D53" s="300"/>
      <c r="E53" s="300"/>
      <c r="F53" s="300"/>
      <c r="G53" s="300"/>
      <c r="H53" s="300"/>
      <c r="I53" s="300"/>
      <c r="J53" s="300"/>
      <c r="K53" s="300"/>
      <c r="L53" s="300"/>
      <c r="M53" s="300"/>
      <c r="N53" s="300"/>
      <c r="O53" s="300"/>
      <c r="P53" s="300"/>
    </row>
    <row r="54" spans="1:16" ht="18" customHeight="1" x14ac:dyDescent="0.25">
      <c r="A54" s="299"/>
      <c r="B54" s="301" t="s">
        <v>158</v>
      </c>
      <c r="C54" s="293" t="s">
        <v>330</v>
      </c>
      <c r="D54" s="278"/>
      <c r="E54" s="278"/>
      <c r="F54" s="278"/>
      <c r="G54" s="278"/>
      <c r="H54" s="278"/>
      <c r="I54" s="278"/>
      <c r="J54" s="278"/>
      <c r="K54" s="278"/>
      <c r="L54" s="278"/>
      <c r="M54" s="278"/>
      <c r="N54" s="278"/>
      <c r="O54" s="278"/>
      <c r="P54" s="294"/>
    </row>
    <row r="55" spans="1:16" ht="18" customHeight="1" x14ac:dyDescent="0.25">
      <c r="A55" s="299"/>
      <c r="B55" s="302"/>
      <c r="C55" s="295"/>
      <c r="D55" s="279"/>
      <c r="E55" s="279"/>
      <c r="F55" s="279"/>
      <c r="G55" s="279"/>
      <c r="H55" s="279"/>
      <c r="I55" s="279"/>
      <c r="J55" s="279"/>
      <c r="K55" s="279"/>
      <c r="L55" s="279"/>
      <c r="M55" s="279"/>
      <c r="N55" s="279"/>
      <c r="O55" s="279"/>
      <c r="P55" s="296"/>
    </row>
    <row r="56" spans="1:16" ht="18" customHeight="1" x14ac:dyDescent="0.25">
      <c r="A56" s="299"/>
      <c r="B56" s="302"/>
      <c r="C56" s="295"/>
      <c r="D56" s="279"/>
      <c r="E56" s="279"/>
      <c r="F56" s="279"/>
      <c r="G56" s="279"/>
      <c r="H56" s="279"/>
      <c r="I56" s="279"/>
      <c r="J56" s="279"/>
      <c r="K56" s="279"/>
      <c r="L56" s="279"/>
      <c r="M56" s="279"/>
      <c r="N56" s="279"/>
      <c r="O56" s="279"/>
      <c r="P56" s="296"/>
    </row>
    <row r="57" spans="1:16" ht="18" customHeight="1" x14ac:dyDescent="0.25">
      <c r="A57" s="299"/>
      <c r="B57" s="302"/>
      <c r="C57" s="295"/>
      <c r="D57" s="279"/>
      <c r="E57" s="279"/>
      <c r="F57" s="279"/>
      <c r="G57" s="279"/>
      <c r="H57" s="279"/>
      <c r="I57" s="279"/>
      <c r="J57" s="279"/>
      <c r="K57" s="279"/>
      <c r="L57" s="279"/>
      <c r="M57" s="279"/>
      <c r="N57" s="279"/>
      <c r="O57" s="279"/>
      <c r="P57" s="296"/>
    </row>
    <row r="58" spans="1:16" ht="18" customHeight="1" x14ac:dyDescent="0.25">
      <c r="A58" s="299"/>
      <c r="B58" s="302"/>
      <c r="C58" s="295"/>
      <c r="D58" s="279"/>
      <c r="E58" s="279"/>
      <c r="F58" s="279"/>
      <c r="G58" s="279"/>
      <c r="H58" s="279"/>
      <c r="I58" s="279"/>
      <c r="J58" s="279"/>
      <c r="K58" s="279"/>
      <c r="L58" s="279"/>
      <c r="M58" s="279"/>
      <c r="N58" s="279"/>
      <c r="O58" s="279"/>
      <c r="P58" s="296"/>
    </row>
    <row r="59" spans="1:16" ht="18" customHeight="1" x14ac:dyDescent="0.25">
      <c r="A59" s="299"/>
      <c r="B59" s="303"/>
      <c r="C59" s="297"/>
      <c r="D59" s="280"/>
      <c r="E59" s="280"/>
      <c r="F59" s="280"/>
      <c r="G59" s="280"/>
      <c r="H59" s="280"/>
      <c r="I59" s="280"/>
      <c r="J59" s="280"/>
      <c r="K59" s="280"/>
      <c r="L59" s="280"/>
      <c r="M59" s="280"/>
      <c r="N59" s="280"/>
      <c r="O59" s="280"/>
      <c r="P59" s="298"/>
    </row>
    <row r="60" spans="1:16" ht="18" customHeight="1" x14ac:dyDescent="0.25">
      <c r="A60" s="299"/>
      <c r="B60" s="301" t="s">
        <v>159</v>
      </c>
      <c r="C60" s="293" t="s">
        <v>331</v>
      </c>
      <c r="D60" s="278"/>
      <c r="E60" s="278"/>
      <c r="F60" s="278"/>
      <c r="G60" s="278"/>
      <c r="H60" s="278"/>
      <c r="I60" s="278"/>
      <c r="J60" s="278"/>
      <c r="K60" s="278"/>
      <c r="L60" s="278"/>
      <c r="M60" s="278"/>
      <c r="N60" s="278"/>
      <c r="O60" s="278"/>
      <c r="P60" s="294"/>
    </row>
    <row r="61" spans="1:16" ht="18" customHeight="1" x14ac:dyDescent="0.25">
      <c r="A61" s="299"/>
      <c r="B61" s="302"/>
      <c r="C61" s="295"/>
      <c r="D61" s="279"/>
      <c r="E61" s="279"/>
      <c r="F61" s="279"/>
      <c r="G61" s="279"/>
      <c r="H61" s="279"/>
      <c r="I61" s="279"/>
      <c r="J61" s="279"/>
      <c r="K61" s="279"/>
      <c r="L61" s="279"/>
      <c r="M61" s="279"/>
      <c r="N61" s="279"/>
      <c r="O61" s="279"/>
      <c r="P61" s="296"/>
    </row>
    <row r="62" spans="1:16" ht="18" customHeight="1" x14ac:dyDescent="0.25">
      <c r="A62" s="299"/>
      <c r="B62" s="302"/>
      <c r="C62" s="295"/>
      <c r="D62" s="279"/>
      <c r="E62" s="279"/>
      <c r="F62" s="279"/>
      <c r="G62" s="279"/>
      <c r="H62" s="279"/>
      <c r="I62" s="279"/>
      <c r="J62" s="279"/>
      <c r="K62" s="279"/>
      <c r="L62" s="279"/>
      <c r="M62" s="279"/>
      <c r="N62" s="279"/>
      <c r="O62" s="279"/>
      <c r="P62" s="296"/>
    </row>
    <row r="63" spans="1:16" ht="18" customHeight="1" x14ac:dyDescent="0.25">
      <c r="A63" s="299"/>
      <c r="B63" s="302"/>
      <c r="C63" s="295"/>
      <c r="D63" s="279"/>
      <c r="E63" s="279"/>
      <c r="F63" s="279"/>
      <c r="G63" s="279"/>
      <c r="H63" s="279"/>
      <c r="I63" s="279"/>
      <c r="J63" s="279"/>
      <c r="K63" s="279"/>
      <c r="L63" s="279"/>
      <c r="M63" s="279"/>
      <c r="N63" s="279"/>
      <c r="O63" s="279"/>
      <c r="P63" s="296"/>
    </row>
    <row r="64" spans="1:16" ht="18" customHeight="1" x14ac:dyDescent="0.25">
      <c r="A64" s="299"/>
      <c r="B64" s="302"/>
      <c r="C64" s="295"/>
      <c r="D64" s="279"/>
      <c r="E64" s="279"/>
      <c r="F64" s="279"/>
      <c r="G64" s="279"/>
      <c r="H64" s="279"/>
      <c r="I64" s="279"/>
      <c r="J64" s="279"/>
      <c r="K64" s="279"/>
      <c r="L64" s="279"/>
      <c r="M64" s="279"/>
      <c r="N64" s="279"/>
      <c r="O64" s="279"/>
      <c r="P64" s="296"/>
    </row>
    <row r="65" spans="1:16" ht="18" customHeight="1" x14ac:dyDescent="0.25">
      <c r="A65" s="299"/>
      <c r="B65" s="303"/>
      <c r="C65" s="297"/>
      <c r="D65" s="280"/>
      <c r="E65" s="280"/>
      <c r="F65" s="280"/>
      <c r="G65" s="280"/>
      <c r="H65" s="280"/>
      <c r="I65" s="280"/>
      <c r="J65" s="280"/>
      <c r="K65" s="280"/>
      <c r="L65" s="280"/>
      <c r="M65" s="280"/>
      <c r="N65" s="280"/>
      <c r="O65" s="280"/>
      <c r="P65" s="298"/>
    </row>
    <row r="66" spans="1:16" ht="18" customHeight="1" x14ac:dyDescent="0.25">
      <c r="A66" s="299"/>
      <c r="B66" s="301" t="s">
        <v>160</v>
      </c>
      <c r="C66" s="293" t="s">
        <v>332</v>
      </c>
      <c r="D66" s="278"/>
      <c r="E66" s="278"/>
      <c r="F66" s="278"/>
      <c r="G66" s="278"/>
      <c r="H66" s="278"/>
      <c r="I66" s="278"/>
      <c r="J66" s="278"/>
      <c r="K66" s="278"/>
      <c r="L66" s="278"/>
      <c r="M66" s="278"/>
      <c r="N66" s="278"/>
      <c r="O66" s="278"/>
      <c r="P66" s="294"/>
    </row>
    <row r="67" spans="1:16" ht="18" customHeight="1" x14ac:dyDescent="0.25">
      <c r="A67" s="299"/>
      <c r="B67" s="302"/>
      <c r="C67" s="295"/>
      <c r="D67" s="279"/>
      <c r="E67" s="279"/>
      <c r="F67" s="279"/>
      <c r="G67" s="279"/>
      <c r="H67" s="279"/>
      <c r="I67" s="279"/>
      <c r="J67" s="279"/>
      <c r="K67" s="279"/>
      <c r="L67" s="279"/>
      <c r="M67" s="279"/>
      <c r="N67" s="279"/>
      <c r="O67" s="279"/>
      <c r="P67" s="296"/>
    </row>
    <row r="68" spans="1:16" ht="18" customHeight="1" x14ac:dyDescent="0.25">
      <c r="A68" s="299"/>
      <c r="B68" s="302"/>
      <c r="C68" s="295"/>
      <c r="D68" s="279"/>
      <c r="E68" s="279"/>
      <c r="F68" s="279"/>
      <c r="G68" s="279"/>
      <c r="H68" s="279"/>
      <c r="I68" s="279"/>
      <c r="J68" s="279"/>
      <c r="K68" s="279"/>
      <c r="L68" s="279"/>
      <c r="M68" s="279"/>
      <c r="N68" s="279"/>
      <c r="O68" s="279"/>
      <c r="P68" s="296"/>
    </row>
    <row r="69" spans="1:16" ht="18" customHeight="1" x14ac:dyDescent="0.25">
      <c r="A69" s="299"/>
      <c r="B69" s="302"/>
      <c r="C69" s="295"/>
      <c r="D69" s="279"/>
      <c r="E69" s="279"/>
      <c r="F69" s="279"/>
      <c r="G69" s="279"/>
      <c r="H69" s="279"/>
      <c r="I69" s="279"/>
      <c r="J69" s="279"/>
      <c r="K69" s="279"/>
      <c r="L69" s="279"/>
      <c r="M69" s="279"/>
      <c r="N69" s="279"/>
      <c r="O69" s="279"/>
      <c r="P69" s="296"/>
    </row>
    <row r="70" spans="1:16" ht="18" customHeight="1" x14ac:dyDescent="0.25">
      <c r="A70" s="299"/>
      <c r="B70" s="302"/>
      <c r="C70" s="295"/>
      <c r="D70" s="279"/>
      <c r="E70" s="279"/>
      <c r="F70" s="279"/>
      <c r="G70" s="279"/>
      <c r="H70" s="279"/>
      <c r="I70" s="279"/>
      <c r="J70" s="279"/>
      <c r="K70" s="279"/>
      <c r="L70" s="279"/>
      <c r="M70" s="279"/>
      <c r="N70" s="279"/>
      <c r="O70" s="279"/>
      <c r="P70" s="296"/>
    </row>
    <row r="71" spans="1:16" ht="18" customHeight="1" x14ac:dyDescent="0.25">
      <c r="A71" s="299"/>
      <c r="B71" s="303"/>
      <c r="C71" s="297"/>
      <c r="D71" s="280"/>
      <c r="E71" s="280"/>
      <c r="F71" s="280"/>
      <c r="G71" s="280"/>
      <c r="H71" s="280"/>
      <c r="I71" s="280"/>
      <c r="J71" s="280"/>
      <c r="K71" s="280"/>
      <c r="L71" s="280"/>
      <c r="M71" s="280"/>
      <c r="N71" s="280"/>
      <c r="O71" s="280"/>
      <c r="P71" s="298"/>
    </row>
    <row r="72" spans="1:16" ht="18" customHeight="1" x14ac:dyDescent="0.25">
      <c r="A72" s="299"/>
      <c r="B72" s="301" t="s">
        <v>161</v>
      </c>
      <c r="C72" s="293" t="s">
        <v>333</v>
      </c>
      <c r="D72" s="278"/>
      <c r="E72" s="278"/>
      <c r="F72" s="278"/>
      <c r="G72" s="278"/>
      <c r="H72" s="278"/>
      <c r="I72" s="278"/>
      <c r="J72" s="278"/>
      <c r="K72" s="278"/>
      <c r="L72" s="278"/>
      <c r="M72" s="278"/>
      <c r="N72" s="278"/>
      <c r="O72" s="278"/>
      <c r="P72" s="294"/>
    </row>
    <row r="73" spans="1:16" ht="18" customHeight="1" x14ac:dyDescent="0.25">
      <c r="A73" s="299"/>
      <c r="B73" s="302"/>
      <c r="C73" s="295"/>
      <c r="D73" s="279"/>
      <c r="E73" s="279"/>
      <c r="F73" s="279"/>
      <c r="G73" s="279"/>
      <c r="H73" s="279"/>
      <c r="I73" s="279"/>
      <c r="J73" s="279"/>
      <c r="K73" s="279"/>
      <c r="L73" s="279"/>
      <c r="M73" s="279"/>
      <c r="N73" s="279"/>
      <c r="O73" s="279"/>
      <c r="P73" s="296"/>
    </row>
    <row r="74" spans="1:16" ht="18" customHeight="1" x14ac:dyDescent="0.25">
      <c r="A74" s="299"/>
      <c r="B74" s="302"/>
      <c r="C74" s="295"/>
      <c r="D74" s="279"/>
      <c r="E74" s="279"/>
      <c r="F74" s="279"/>
      <c r="G74" s="279"/>
      <c r="H74" s="279"/>
      <c r="I74" s="279"/>
      <c r="J74" s="279"/>
      <c r="K74" s="279"/>
      <c r="L74" s="279"/>
      <c r="M74" s="279"/>
      <c r="N74" s="279"/>
      <c r="O74" s="279"/>
      <c r="P74" s="296"/>
    </row>
    <row r="75" spans="1:16" ht="18" customHeight="1" x14ac:dyDescent="0.25">
      <c r="A75" s="299"/>
      <c r="B75" s="302"/>
      <c r="C75" s="295"/>
      <c r="D75" s="279"/>
      <c r="E75" s="279"/>
      <c r="F75" s="279"/>
      <c r="G75" s="279"/>
      <c r="H75" s="279"/>
      <c r="I75" s="279"/>
      <c r="J75" s="279"/>
      <c r="K75" s="279"/>
      <c r="L75" s="279"/>
      <c r="M75" s="279"/>
      <c r="N75" s="279"/>
      <c r="O75" s="279"/>
      <c r="P75" s="296"/>
    </row>
    <row r="76" spans="1:16" ht="18" customHeight="1" x14ac:dyDescent="0.25">
      <c r="A76" s="299"/>
      <c r="B76" s="302"/>
      <c r="C76" s="295"/>
      <c r="D76" s="279"/>
      <c r="E76" s="279"/>
      <c r="F76" s="279"/>
      <c r="G76" s="279"/>
      <c r="H76" s="279"/>
      <c r="I76" s="279"/>
      <c r="J76" s="279"/>
      <c r="K76" s="279"/>
      <c r="L76" s="279"/>
      <c r="M76" s="279"/>
      <c r="N76" s="279"/>
      <c r="O76" s="279"/>
      <c r="P76" s="296"/>
    </row>
    <row r="77" spans="1:16" ht="18" customHeight="1" x14ac:dyDescent="0.25">
      <c r="A77" s="299"/>
      <c r="B77" s="303"/>
      <c r="C77" s="297"/>
      <c r="D77" s="280"/>
      <c r="E77" s="280"/>
      <c r="F77" s="280"/>
      <c r="G77" s="280"/>
      <c r="H77" s="280"/>
      <c r="I77" s="280"/>
      <c r="J77" s="280"/>
      <c r="K77" s="280"/>
      <c r="L77" s="280"/>
      <c r="M77" s="280"/>
      <c r="N77" s="280"/>
      <c r="O77" s="280"/>
      <c r="P77" s="298"/>
    </row>
    <row r="78" spans="1:16" ht="18" customHeight="1" x14ac:dyDescent="0.55000000000000004">
      <c r="A78" s="38"/>
      <c r="B78" s="36"/>
    </row>
    <row r="79" spans="1:16" ht="18" customHeight="1" x14ac:dyDescent="0.25">
      <c r="A79" s="299" t="s">
        <v>297</v>
      </c>
      <c r="B79" s="300" t="s">
        <v>157</v>
      </c>
      <c r="C79" s="300"/>
      <c r="D79" s="300"/>
      <c r="E79" s="300"/>
      <c r="F79" s="300"/>
      <c r="G79" s="300"/>
      <c r="H79" s="300"/>
      <c r="I79" s="300"/>
      <c r="J79" s="300"/>
      <c r="K79" s="300"/>
      <c r="L79" s="300"/>
      <c r="M79" s="300"/>
      <c r="N79" s="300"/>
      <c r="O79" s="300"/>
      <c r="P79" s="300"/>
    </row>
    <row r="80" spans="1:16" ht="18" customHeight="1" x14ac:dyDescent="0.25">
      <c r="A80" s="299"/>
      <c r="B80" s="301" t="s">
        <v>158</v>
      </c>
      <c r="C80" s="293" t="s">
        <v>335</v>
      </c>
      <c r="D80" s="278"/>
      <c r="E80" s="278"/>
      <c r="F80" s="278"/>
      <c r="G80" s="278"/>
      <c r="H80" s="278"/>
      <c r="I80" s="278"/>
      <c r="J80" s="278"/>
      <c r="K80" s="278"/>
      <c r="L80" s="278"/>
      <c r="M80" s="278"/>
      <c r="N80" s="278"/>
      <c r="O80" s="278"/>
      <c r="P80" s="294"/>
    </row>
    <row r="81" spans="1:16" ht="18" customHeight="1" x14ac:dyDescent="0.25">
      <c r="A81" s="299"/>
      <c r="B81" s="302"/>
      <c r="C81" s="295"/>
      <c r="D81" s="279"/>
      <c r="E81" s="279"/>
      <c r="F81" s="279"/>
      <c r="G81" s="279"/>
      <c r="H81" s="279"/>
      <c r="I81" s="279"/>
      <c r="J81" s="279"/>
      <c r="K81" s="279"/>
      <c r="L81" s="279"/>
      <c r="M81" s="279"/>
      <c r="N81" s="279"/>
      <c r="O81" s="279"/>
      <c r="P81" s="296"/>
    </row>
    <row r="82" spans="1:16" ht="18" customHeight="1" x14ac:dyDescent="0.25">
      <c r="A82" s="299"/>
      <c r="B82" s="302"/>
      <c r="C82" s="295"/>
      <c r="D82" s="279"/>
      <c r="E82" s="279"/>
      <c r="F82" s="279"/>
      <c r="G82" s="279"/>
      <c r="H82" s="279"/>
      <c r="I82" s="279"/>
      <c r="J82" s="279"/>
      <c r="K82" s="279"/>
      <c r="L82" s="279"/>
      <c r="M82" s="279"/>
      <c r="N82" s="279"/>
      <c r="O82" s="279"/>
      <c r="P82" s="296"/>
    </row>
    <row r="83" spans="1:16" ht="18" customHeight="1" x14ac:dyDescent="0.25">
      <c r="A83" s="299"/>
      <c r="B83" s="302"/>
      <c r="C83" s="295"/>
      <c r="D83" s="279"/>
      <c r="E83" s="279"/>
      <c r="F83" s="279"/>
      <c r="G83" s="279"/>
      <c r="H83" s="279"/>
      <c r="I83" s="279"/>
      <c r="J83" s="279"/>
      <c r="K83" s="279"/>
      <c r="L83" s="279"/>
      <c r="M83" s="279"/>
      <c r="N83" s="279"/>
      <c r="O83" s="279"/>
      <c r="P83" s="296"/>
    </row>
    <row r="84" spans="1:16" ht="18" customHeight="1" x14ac:dyDescent="0.25">
      <c r="A84" s="299"/>
      <c r="B84" s="302"/>
      <c r="C84" s="295"/>
      <c r="D84" s="279"/>
      <c r="E84" s="279"/>
      <c r="F84" s="279"/>
      <c r="G84" s="279"/>
      <c r="H84" s="279"/>
      <c r="I84" s="279"/>
      <c r="J84" s="279"/>
      <c r="K84" s="279"/>
      <c r="L84" s="279"/>
      <c r="M84" s="279"/>
      <c r="N84" s="279"/>
      <c r="O84" s="279"/>
      <c r="P84" s="296"/>
    </row>
    <row r="85" spans="1:16" ht="18" customHeight="1" x14ac:dyDescent="0.25">
      <c r="A85" s="299"/>
      <c r="B85" s="303"/>
      <c r="C85" s="297"/>
      <c r="D85" s="280"/>
      <c r="E85" s="280"/>
      <c r="F85" s="280"/>
      <c r="G85" s="280"/>
      <c r="H85" s="280"/>
      <c r="I85" s="280"/>
      <c r="J85" s="280"/>
      <c r="K85" s="280"/>
      <c r="L85" s="280"/>
      <c r="M85" s="280"/>
      <c r="N85" s="280"/>
      <c r="O85" s="280"/>
      <c r="P85" s="298"/>
    </row>
    <row r="86" spans="1:16" ht="18" customHeight="1" x14ac:dyDescent="0.25">
      <c r="A86" s="299"/>
      <c r="B86" s="301" t="s">
        <v>159</v>
      </c>
      <c r="C86" s="293" t="s">
        <v>334</v>
      </c>
      <c r="D86" s="278"/>
      <c r="E86" s="278"/>
      <c r="F86" s="278"/>
      <c r="G86" s="278"/>
      <c r="H86" s="278"/>
      <c r="I86" s="278"/>
      <c r="J86" s="278"/>
      <c r="K86" s="278"/>
      <c r="L86" s="278"/>
      <c r="M86" s="278"/>
      <c r="N86" s="278"/>
      <c r="O86" s="278"/>
      <c r="P86" s="294"/>
    </row>
    <row r="87" spans="1:16" ht="18" customHeight="1" x14ac:dyDescent="0.25">
      <c r="A87" s="299"/>
      <c r="B87" s="302"/>
      <c r="C87" s="295"/>
      <c r="D87" s="279"/>
      <c r="E87" s="279"/>
      <c r="F87" s="279"/>
      <c r="G87" s="279"/>
      <c r="H87" s="279"/>
      <c r="I87" s="279"/>
      <c r="J87" s="279"/>
      <c r="K87" s="279"/>
      <c r="L87" s="279"/>
      <c r="M87" s="279"/>
      <c r="N87" s="279"/>
      <c r="O87" s="279"/>
      <c r="P87" s="296"/>
    </row>
    <row r="88" spans="1:16" ht="18" customHeight="1" x14ac:dyDescent="0.25">
      <c r="A88" s="299"/>
      <c r="B88" s="302"/>
      <c r="C88" s="295"/>
      <c r="D88" s="279"/>
      <c r="E88" s="279"/>
      <c r="F88" s="279"/>
      <c r="G88" s="279"/>
      <c r="H88" s="279"/>
      <c r="I88" s="279"/>
      <c r="J88" s="279"/>
      <c r="K88" s="279"/>
      <c r="L88" s="279"/>
      <c r="M88" s="279"/>
      <c r="N88" s="279"/>
      <c r="O88" s="279"/>
      <c r="P88" s="296"/>
    </row>
    <row r="89" spans="1:16" ht="18" customHeight="1" x14ac:dyDescent="0.25">
      <c r="A89" s="299"/>
      <c r="B89" s="302"/>
      <c r="C89" s="295"/>
      <c r="D89" s="279"/>
      <c r="E89" s="279"/>
      <c r="F89" s="279"/>
      <c r="G89" s="279"/>
      <c r="H89" s="279"/>
      <c r="I89" s="279"/>
      <c r="J89" s="279"/>
      <c r="K89" s="279"/>
      <c r="L89" s="279"/>
      <c r="M89" s="279"/>
      <c r="N89" s="279"/>
      <c r="O89" s="279"/>
      <c r="P89" s="296"/>
    </row>
    <row r="90" spans="1:16" ht="18" customHeight="1" x14ac:dyDescent="0.25">
      <c r="A90" s="299"/>
      <c r="B90" s="302"/>
      <c r="C90" s="295"/>
      <c r="D90" s="279"/>
      <c r="E90" s="279"/>
      <c r="F90" s="279"/>
      <c r="G90" s="279"/>
      <c r="H90" s="279"/>
      <c r="I90" s="279"/>
      <c r="J90" s="279"/>
      <c r="K90" s="279"/>
      <c r="L90" s="279"/>
      <c r="M90" s="279"/>
      <c r="N90" s="279"/>
      <c r="O90" s="279"/>
      <c r="P90" s="296"/>
    </row>
    <row r="91" spans="1:16" ht="18" customHeight="1" x14ac:dyDescent="0.25">
      <c r="A91" s="299"/>
      <c r="B91" s="303"/>
      <c r="C91" s="297"/>
      <c r="D91" s="280"/>
      <c r="E91" s="280"/>
      <c r="F91" s="280"/>
      <c r="G91" s="280"/>
      <c r="H91" s="280"/>
      <c r="I91" s="280"/>
      <c r="J91" s="280"/>
      <c r="K91" s="280"/>
      <c r="L91" s="280"/>
      <c r="M91" s="280"/>
      <c r="N91" s="280"/>
      <c r="O91" s="280"/>
      <c r="P91" s="298"/>
    </row>
    <row r="92" spans="1:16" ht="18" customHeight="1" x14ac:dyDescent="0.25">
      <c r="A92" s="299"/>
      <c r="B92" s="301" t="s">
        <v>160</v>
      </c>
      <c r="C92" s="293" t="s">
        <v>336</v>
      </c>
      <c r="D92" s="278"/>
      <c r="E92" s="278"/>
      <c r="F92" s="278"/>
      <c r="G92" s="278"/>
      <c r="H92" s="278"/>
      <c r="I92" s="278"/>
      <c r="J92" s="278"/>
      <c r="K92" s="278"/>
      <c r="L92" s="278"/>
      <c r="M92" s="278"/>
      <c r="N92" s="278"/>
      <c r="O92" s="278"/>
      <c r="P92" s="294"/>
    </row>
    <row r="93" spans="1:16" ht="18" customHeight="1" x14ac:dyDescent="0.25">
      <c r="A93" s="299"/>
      <c r="B93" s="302"/>
      <c r="C93" s="295"/>
      <c r="D93" s="279"/>
      <c r="E93" s="279"/>
      <c r="F93" s="279"/>
      <c r="G93" s="279"/>
      <c r="H93" s="279"/>
      <c r="I93" s="279"/>
      <c r="J93" s="279"/>
      <c r="K93" s="279"/>
      <c r="L93" s="279"/>
      <c r="M93" s="279"/>
      <c r="N93" s="279"/>
      <c r="O93" s="279"/>
      <c r="P93" s="296"/>
    </row>
    <row r="94" spans="1:16" ht="18" customHeight="1" x14ac:dyDescent="0.25">
      <c r="A94" s="299"/>
      <c r="B94" s="302"/>
      <c r="C94" s="295"/>
      <c r="D94" s="279"/>
      <c r="E94" s="279"/>
      <c r="F94" s="279"/>
      <c r="G94" s="279"/>
      <c r="H94" s="279"/>
      <c r="I94" s="279"/>
      <c r="J94" s="279"/>
      <c r="K94" s="279"/>
      <c r="L94" s="279"/>
      <c r="M94" s="279"/>
      <c r="N94" s="279"/>
      <c r="O94" s="279"/>
      <c r="P94" s="296"/>
    </row>
    <row r="95" spans="1:16" ht="18" customHeight="1" x14ac:dyDescent="0.25">
      <c r="A95" s="299"/>
      <c r="B95" s="302"/>
      <c r="C95" s="295"/>
      <c r="D95" s="279"/>
      <c r="E95" s="279"/>
      <c r="F95" s="279"/>
      <c r="G95" s="279"/>
      <c r="H95" s="279"/>
      <c r="I95" s="279"/>
      <c r="J95" s="279"/>
      <c r="K95" s="279"/>
      <c r="L95" s="279"/>
      <c r="M95" s="279"/>
      <c r="N95" s="279"/>
      <c r="O95" s="279"/>
      <c r="P95" s="296"/>
    </row>
    <row r="96" spans="1:16" ht="18" customHeight="1" x14ac:dyDescent="0.25">
      <c r="A96" s="299"/>
      <c r="B96" s="302"/>
      <c r="C96" s="295"/>
      <c r="D96" s="279"/>
      <c r="E96" s="279"/>
      <c r="F96" s="279"/>
      <c r="G96" s="279"/>
      <c r="H96" s="279"/>
      <c r="I96" s="279"/>
      <c r="J96" s="279"/>
      <c r="K96" s="279"/>
      <c r="L96" s="279"/>
      <c r="M96" s="279"/>
      <c r="N96" s="279"/>
      <c r="O96" s="279"/>
      <c r="P96" s="296"/>
    </row>
    <row r="97" spans="1:16" ht="18" customHeight="1" x14ac:dyDescent="0.25">
      <c r="A97" s="299"/>
      <c r="B97" s="303"/>
      <c r="C97" s="297"/>
      <c r="D97" s="280"/>
      <c r="E97" s="280"/>
      <c r="F97" s="280"/>
      <c r="G97" s="280"/>
      <c r="H97" s="280"/>
      <c r="I97" s="280"/>
      <c r="J97" s="280"/>
      <c r="K97" s="280"/>
      <c r="L97" s="280"/>
      <c r="M97" s="280"/>
      <c r="N97" s="280"/>
      <c r="O97" s="280"/>
      <c r="P97" s="298"/>
    </row>
    <row r="98" spans="1:16" ht="18" customHeight="1" x14ac:dyDescent="0.25">
      <c r="A98" s="299"/>
      <c r="B98" s="301" t="s">
        <v>161</v>
      </c>
      <c r="C98" s="293" t="s">
        <v>337</v>
      </c>
      <c r="D98" s="278"/>
      <c r="E98" s="278"/>
      <c r="F98" s="278"/>
      <c r="G98" s="278"/>
      <c r="H98" s="278"/>
      <c r="I98" s="278"/>
      <c r="J98" s="278"/>
      <c r="K98" s="278"/>
      <c r="L98" s="278"/>
      <c r="M98" s="278"/>
      <c r="N98" s="278"/>
      <c r="O98" s="278"/>
      <c r="P98" s="294"/>
    </row>
    <row r="99" spans="1:16" ht="18" customHeight="1" x14ac:dyDescent="0.25">
      <c r="A99" s="299"/>
      <c r="B99" s="302"/>
      <c r="C99" s="295"/>
      <c r="D99" s="279"/>
      <c r="E99" s="279"/>
      <c r="F99" s="279"/>
      <c r="G99" s="279"/>
      <c r="H99" s="279"/>
      <c r="I99" s="279"/>
      <c r="J99" s="279"/>
      <c r="K99" s="279"/>
      <c r="L99" s="279"/>
      <c r="M99" s="279"/>
      <c r="N99" s="279"/>
      <c r="O99" s="279"/>
      <c r="P99" s="296"/>
    </row>
    <row r="100" spans="1:16" ht="18" customHeight="1" x14ac:dyDescent="0.25">
      <c r="A100" s="299"/>
      <c r="B100" s="302"/>
      <c r="C100" s="295"/>
      <c r="D100" s="279"/>
      <c r="E100" s="279"/>
      <c r="F100" s="279"/>
      <c r="G100" s="279"/>
      <c r="H100" s="279"/>
      <c r="I100" s="279"/>
      <c r="J100" s="279"/>
      <c r="K100" s="279"/>
      <c r="L100" s="279"/>
      <c r="M100" s="279"/>
      <c r="N100" s="279"/>
      <c r="O100" s="279"/>
      <c r="P100" s="296"/>
    </row>
    <row r="101" spans="1:16" ht="18" customHeight="1" x14ac:dyDescent="0.25">
      <c r="A101" s="299"/>
      <c r="B101" s="302"/>
      <c r="C101" s="295"/>
      <c r="D101" s="279"/>
      <c r="E101" s="279"/>
      <c r="F101" s="279"/>
      <c r="G101" s="279"/>
      <c r="H101" s="279"/>
      <c r="I101" s="279"/>
      <c r="J101" s="279"/>
      <c r="K101" s="279"/>
      <c r="L101" s="279"/>
      <c r="M101" s="279"/>
      <c r="N101" s="279"/>
      <c r="O101" s="279"/>
      <c r="P101" s="296"/>
    </row>
    <row r="102" spans="1:16" ht="18" customHeight="1" x14ac:dyDescent="0.25">
      <c r="A102" s="299"/>
      <c r="B102" s="302"/>
      <c r="C102" s="295"/>
      <c r="D102" s="279"/>
      <c r="E102" s="279"/>
      <c r="F102" s="279"/>
      <c r="G102" s="279"/>
      <c r="H102" s="279"/>
      <c r="I102" s="279"/>
      <c r="J102" s="279"/>
      <c r="K102" s="279"/>
      <c r="L102" s="279"/>
      <c r="M102" s="279"/>
      <c r="N102" s="279"/>
      <c r="O102" s="279"/>
      <c r="P102" s="296"/>
    </row>
    <row r="103" spans="1:16" ht="18" customHeight="1" x14ac:dyDescent="0.25">
      <c r="A103" s="299"/>
      <c r="B103" s="303"/>
      <c r="C103" s="297"/>
      <c r="D103" s="280"/>
      <c r="E103" s="280"/>
      <c r="F103" s="280"/>
      <c r="G103" s="280"/>
      <c r="H103" s="280"/>
      <c r="I103" s="280"/>
      <c r="J103" s="280"/>
      <c r="K103" s="280"/>
      <c r="L103" s="280"/>
      <c r="M103" s="280"/>
      <c r="N103" s="280"/>
      <c r="O103" s="280"/>
      <c r="P103" s="298"/>
    </row>
    <row r="104" spans="1:16" ht="18" customHeight="1" x14ac:dyDescent="0.55000000000000004">
      <c r="A104" s="38"/>
      <c r="B104" s="36"/>
    </row>
    <row r="105" spans="1:16" ht="18" customHeight="1" x14ac:dyDescent="0.25">
      <c r="A105" s="299" t="s">
        <v>298</v>
      </c>
      <c r="B105" s="300" t="s">
        <v>157</v>
      </c>
      <c r="C105" s="300"/>
      <c r="D105" s="300"/>
      <c r="E105" s="300"/>
      <c r="F105" s="300"/>
      <c r="G105" s="300"/>
      <c r="H105" s="300"/>
      <c r="I105" s="300"/>
      <c r="J105" s="300"/>
      <c r="K105" s="300"/>
      <c r="L105" s="300"/>
      <c r="M105" s="300"/>
      <c r="N105" s="300"/>
      <c r="O105" s="300"/>
      <c r="P105" s="300"/>
    </row>
    <row r="106" spans="1:16" ht="18" customHeight="1" x14ac:dyDescent="0.25">
      <c r="A106" s="299"/>
      <c r="B106" s="301" t="s">
        <v>158</v>
      </c>
      <c r="C106" s="293" t="s">
        <v>338</v>
      </c>
      <c r="D106" s="278"/>
      <c r="E106" s="278"/>
      <c r="F106" s="278"/>
      <c r="G106" s="278"/>
      <c r="H106" s="278"/>
      <c r="I106" s="278"/>
      <c r="J106" s="278"/>
      <c r="K106" s="278"/>
      <c r="L106" s="278"/>
      <c r="M106" s="278"/>
      <c r="N106" s="278"/>
      <c r="O106" s="278"/>
      <c r="P106" s="294"/>
    </row>
    <row r="107" spans="1:16" ht="18" customHeight="1" x14ac:dyDescent="0.25">
      <c r="A107" s="299"/>
      <c r="B107" s="302"/>
      <c r="C107" s="295"/>
      <c r="D107" s="279"/>
      <c r="E107" s="279"/>
      <c r="F107" s="279"/>
      <c r="G107" s="279"/>
      <c r="H107" s="279"/>
      <c r="I107" s="279"/>
      <c r="J107" s="279"/>
      <c r="K107" s="279"/>
      <c r="L107" s="279"/>
      <c r="M107" s="279"/>
      <c r="N107" s="279"/>
      <c r="O107" s="279"/>
      <c r="P107" s="296"/>
    </row>
    <row r="108" spans="1:16" ht="18" customHeight="1" x14ac:dyDescent="0.25">
      <c r="A108" s="299"/>
      <c r="B108" s="302"/>
      <c r="C108" s="295"/>
      <c r="D108" s="279"/>
      <c r="E108" s="279"/>
      <c r="F108" s="279"/>
      <c r="G108" s="279"/>
      <c r="H108" s="279"/>
      <c r="I108" s="279"/>
      <c r="J108" s="279"/>
      <c r="K108" s="279"/>
      <c r="L108" s="279"/>
      <c r="M108" s="279"/>
      <c r="N108" s="279"/>
      <c r="O108" s="279"/>
      <c r="P108" s="296"/>
    </row>
    <row r="109" spans="1:16" ht="18" customHeight="1" x14ac:dyDescent="0.25">
      <c r="A109" s="299"/>
      <c r="B109" s="302"/>
      <c r="C109" s="295"/>
      <c r="D109" s="279"/>
      <c r="E109" s="279"/>
      <c r="F109" s="279"/>
      <c r="G109" s="279"/>
      <c r="H109" s="279"/>
      <c r="I109" s="279"/>
      <c r="J109" s="279"/>
      <c r="K109" s="279"/>
      <c r="L109" s="279"/>
      <c r="M109" s="279"/>
      <c r="N109" s="279"/>
      <c r="O109" s="279"/>
      <c r="P109" s="296"/>
    </row>
    <row r="110" spans="1:16" ht="18" customHeight="1" x14ac:dyDescent="0.25">
      <c r="A110" s="299"/>
      <c r="B110" s="302"/>
      <c r="C110" s="295"/>
      <c r="D110" s="279"/>
      <c r="E110" s="279"/>
      <c r="F110" s="279"/>
      <c r="G110" s="279"/>
      <c r="H110" s="279"/>
      <c r="I110" s="279"/>
      <c r="J110" s="279"/>
      <c r="K110" s="279"/>
      <c r="L110" s="279"/>
      <c r="M110" s="279"/>
      <c r="N110" s="279"/>
      <c r="O110" s="279"/>
      <c r="P110" s="296"/>
    </row>
    <row r="111" spans="1:16" ht="18" customHeight="1" x14ac:dyDescent="0.25">
      <c r="A111" s="299"/>
      <c r="B111" s="303"/>
      <c r="C111" s="297"/>
      <c r="D111" s="280"/>
      <c r="E111" s="280"/>
      <c r="F111" s="280"/>
      <c r="G111" s="280"/>
      <c r="H111" s="280"/>
      <c r="I111" s="280"/>
      <c r="J111" s="280"/>
      <c r="K111" s="280"/>
      <c r="L111" s="280"/>
      <c r="M111" s="280"/>
      <c r="N111" s="280"/>
      <c r="O111" s="280"/>
      <c r="P111" s="298"/>
    </row>
    <row r="112" spans="1:16" ht="18" customHeight="1" x14ac:dyDescent="0.25">
      <c r="A112" s="299"/>
      <c r="B112" s="301" t="s">
        <v>159</v>
      </c>
      <c r="C112" s="293" t="s">
        <v>339</v>
      </c>
      <c r="D112" s="278"/>
      <c r="E112" s="278"/>
      <c r="F112" s="278"/>
      <c r="G112" s="278"/>
      <c r="H112" s="278"/>
      <c r="I112" s="278"/>
      <c r="J112" s="278"/>
      <c r="K112" s="278"/>
      <c r="L112" s="278"/>
      <c r="M112" s="278"/>
      <c r="N112" s="278"/>
      <c r="O112" s="278"/>
      <c r="P112" s="294"/>
    </row>
    <row r="113" spans="1:16" ht="18" customHeight="1" x14ac:dyDescent="0.25">
      <c r="A113" s="299"/>
      <c r="B113" s="302"/>
      <c r="C113" s="295"/>
      <c r="D113" s="279"/>
      <c r="E113" s="279"/>
      <c r="F113" s="279"/>
      <c r="G113" s="279"/>
      <c r="H113" s="279"/>
      <c r="I113" s="279"/>
      <c r="J113" s="279"/>
      <c r="K113" s="279"/>
      <c r="L113" s="279"/>
      <c r="M113" s="279"/>
      <c r="N113" s="279"/>
      <c r="O113" s="279"/>
      <c r="P113" s="296"/>
    </row>
    <row r="114" spans="1:16" ht="18" customHeight="1" x14ac:dyDescent="0.25">
      <c r="A114" s="299"/>
      <c r="B114" s="302"/>
      <c r="C114" s="295"/>
      <c r="D114" s="279"/>
      <c r="E114" s="279"/>
      <c r="F114" s="279"/>
      <c r="G114" s="279"/>
      <c r="H114" s="279"/>
      <c r="I114" s="279"/>
      <c r="J114" s="279"/>
      <c r="K114" s="279"/>
      <c r="L114" s="279"/>
      <c r="M114" s="279"/>
      <c r="N114" s="279"/>
      <c r="O114" s="279"/>
      <c r="P114" s="296"/>
    </row>
    <row r="115" spans="1:16" ht="18" customHeight="1" x14ac:dyDescent="0.25">
      <c r="A115" s="299"/>
      <c r="B115" s="302"/>
      <c r="C115" s="295"/>
      <c r="D115" s="279"/>
      <c r="E115" s="279"/>
      <c r="F115" s="279"/>
      <c r="G115" s="279"/>
      <c r="H115" s="279"/>
      <c r="I115" s="279"/>
      <c r="J115" s="279"/>
      <c r="K115" s="279"/>
      <c r="L115" s="279"/>
      <c r="M115" s="279"/>
      <c r="N115" s="279"/>
      <c r="O115" s="279"/>
      <c r="P115" s="296"/>
    </row>
    <row r="116" spans="1:16" ht="18" customHeight="1" x14ac:dyDescent="0.25">
      <c r="A116" s="299"/>
      <c r="B116" s="302"/>
      <c r="C116" s="295"/>
      <c r="D116" s="279"/>
      <c r="E116" s="279"/>
      <c r="F116" s="279"/>
      <c r="G116" s="279"/>
      <c r="H116" s="279"/>
      <c r="I116" s="279"/>
      <c r="J116" s="279"/>
      <c r="K116" s="279"/>
      <c r="L116" s="279"/>
      <c r="M116" s="279"/>
      <c r="N116" s="279"/>
      <c r="O116" s="279"/>
      <c r="P116" s="296"/>
    </row>
    <row r="117" spans="1:16" ht="18" customHeight="1" x14ac:dyDescent="0.25">
      <c r="A117" s="299"/>
      <c r="B117" s="303"/>
      <c r="C117" s="297"/>
      <c r="D117" s="280"/>
      <c r="E117" s="280"/>
      <c r="F117" s="280"/>
      <c r="G117" s="280"/>
      <c r="H117" s="280"/>
      <c r="I117" s="280"/>
      <c r="J117" s="280"/>
      <c r="K117" s="280"/>
      <c r="L117" s="280"/>
      <c r="M117" s="280"/>
      <c r="N117" s="280"/>
      <c r="O117" s="280"/>
      <c r="P117" s="298"/>
    </row>
    <row r="118" spans="1:16" ht="18" customHeight="1" x14ac:dyDescent="0.25">
      <c r="A118" s="299"/>
      <c r="B118" s="301" t="s">
        <v>160</v>
      </c>
      <c r="C118" s="293" t="s">
        <v>340</v>
      </c>
      <c r="D118" s="278"/>
      <c r="E118" s="278"/>
      <c r="F118" s="278"/>
      <c r="G118" s="278"/>
      <c r="H118" s="278"/>
      <c r="I118" s="278"/>
      <c r="J118" s="278"/>
      <c r="K118" s="278"/>
      <c r="L118" s="278"/>
      <c r="M118" s="278"/>
      <c r="N118" s="278"/>
      <c r="O118" s="278"/>
      <c r="P118" s="294"/>
    </row>
    <row r="119" spans="1:16" ht="18" customHeight="1" x14ac:dyDescent="0.25">
      <c r="A119" s="299"/>
      <c r="B119" s="302"/>
      <c r="C119" s="295"/>
      <c r="D119" s="279"/>
      <c r="E119" s="279"/>
      <c r="F119" s="279"/>
      <c r="G119" s="279"/>
      <c r="H119" s="279"/>
      <c r="I119" s="279"/>
      <c r="J119" s="279"/>
      <c r="K119" s="279"/>
      <c r="L119" s="279"/>
      <c r="M119" s="279"/>
      <c r="N119" s="279"/>
      <c r="O119" s="279"/>
      <c r="P119" s="296"/>
    </row>
    <row r="120" spans="1:16" ht="18" customHeight="1" x14ac:dyDescent="0.25">
      <c r="A120" s="299"/>
      <c r="B120" s="302"/>
      <c r="C120" s="295"/>
      <c r="D120" s="279"/>
      <c r="E120" s="279"/>
      <c r="F120" s="279"/>
      <c r="G120" s="279"/>
      <c r="H120" s="279"/>
      <c r="I120" s="279"/>
      <c r="J120" s="279"/>
      <c r="K120" s="279"/>
      <c r="L120" s="279"/>
      <c r="M120" s="279"/>
      <c r="N120" s="279"/>
      <c r="O120" s="279"/>
      <c r="P120" s="296"/>
    </row>
    <row r="121" spans="1:16" ht="18" customHeight="1" x14ac:dyDescent="0.25">
      <c r="A121" s="299"/>
      <c r="B121" s="302"/>
      <c r="C121" s="295"/>
      <c r="D121" s="279"/>
      <c r="E121" s="279"/>
      <c r="F121" s="279"/>
      <c r="G121" s="279"/>
      <c r="H121" s="279"/>
      <c r="I121" s="279"/>
      <c r="J121" s="279"/>
      <c r="K121" s="279"/>
      <c r="L121" s="279"/>
      <c r="M121" s="279"/>
      <c r="N121" s="279"/>
      <c r="O121" s="279"/>
      <c r="P121" s="296"/>
    </row>
    <row r="122" spans="1:16" ht="18" customHeight="1" x14ac:dyDescent="0.25">
      <c r="A122" s="299"/>
      <c r="B122" s="302"/>
      <c r="C122" s="295"/>
      <c r="D122" s="279"/>
      <c r="E122" s="279"/>
      <c r="F122" s="279"/>
      <c r="G122" s="279"/>
      <c r="H122" s="279"/>
      <c r="I122" s="279"/>
      <c r="J122" s="279"/>
      <c r="K122" s="279"/>
      <c r="L122" s="279"/>
      <c r="M122" s="279"/>
      <c r="N122" s="279"/>
      <c r="O122" s="279"/>
      <c r="P122" s="296"/>
    </row>
    <row r="123" spans="1:16" ht="18" customHeight="1" x14ac:dyDescent="0.25">
      <c r="A123" s="299"/>
      <c r="B123" s="303"/>
      <c r="C123" s="297"/>
      <c r="D123" s="280"/>
      <c r="E123" s="280"/>
      <c r="F123" s="280"/>
      <c r="G123" s="280"/>
      <c r="H123" s="280"/>
      <c r="I123" s="280"/>
      <c r="J123" s="280"/>
      <c r="K123" s="280"/>
      <c r="L123" s="280"/>
      <c r="M123" s="280"/>
      <c r="N123" s="280"/>
      <c r="O123" s="280"/>
      <c r="P123" s="298"/>
    </row>
    <row r="124" spans="1:16" ht="18" customHeight="1" x14ac:dyDescent="0.25">
      <c r="A124" s="299"/>
      <c r="B124" s="301" t="s">
        <v>161</v>
      </c>
      <c r="C124" s="293" t="s">
        <v>361</v>
      </c>
      <c r="D124" s="278"/>
      <c r="E124" s="278"/>
      <c r="F124" s="278"/>
      <c r="G124" s="278"/>
      <c r="H124" s="278"/>
      <c r="I124" s="278"/>
      <c r="J124" s="278"/>
      <c r="K124" s="278"/>
      <c r="L124" s="278"/>
      <c r="M124" s="278"/>
      <c r="N124" s="278"/>
      <c r="O124" s="278"/>
      <c r="P124" s="294"/>
    </row>
    <row r="125" spans="1:16" ht="18" customHeight="1" x14ac:dyDescent="0.25">
      <c r="A125" s="299"/>
      <c r="B125" s="302"/>
      <c r="C125" s="295"/>
      <c r="D125" s="279"/>
      <c r="E125" s="279"/>
      <c r="F125" s="279"/>
      <c r="G125" s="279"/>
      <c r="H125" s="279"/>
      <c r="I125" s="279"/>
      <c r="J125" s="279"/>
      <c r="K125" s="279"/>
      <c r="L125" s="279"/>
      <c r="M125" s="279"/>
      <c r="N125" s="279"/>
      <c r="O125" s="279"/>
      <c r="P125" s="296"/>
    </row>
    <row r="126" spans="1:16" ht="18" customHeight="1" x14ac:dyDescent="0.25">
      <c r="A126" s="299"/>
      <c r="B126" s="302"/>
      <c r="C126" s="295"/>
      <c r="D126" s="279"/>
      <c r="E126" s="279"/>
      <c r="F126" s="279"/>
      <c r="G126" s="279"/>
      <c r="H126" s="279"/>
      <c r="I126" s="279"/>
      <c r="J126" s="279"/>
      <c r="K126" s="279"/>
      <c r="L126" s="279"/>
      <c r="M126" s="279"/>
      <c r="N126" s="279"/>
      <c r="O126" s="279"/>
      <c r="P126" s="296"/>
    </row>
    <row r="127" spans="1:16" ht="18" customHeight="1" x14ac:dyDescent="0.25">
      <c r="A127" s="299"/>
      <c r="B127" s="302"/>
      <c r="C127" s="295"/>
      <c r="D127" s="279"/>
      <c r="E127" s="279"/>
      <c r="F127" s="279"/>
      <c r="G127" s="279"/>
      <c r="H127" s="279"/>
      <c r="I127" s="279"/>
      <c r="J127" s="279"/>
      <c r="K127" s="279"/>
      <c r="L127" s="279"/>
      <c r="M127" s="279"/>
      <c r="N127" s="279"/>
      <c r="O127" s="279"/>
      <c r="P127" s="296"/>
    </row>
    <row r="128" spans="1:16" ht="18" customHeight="1" x14ac:dyDescent="0.25">
      <c r="A128" s="299"/>
      <c r="B128" s="302"/>
      <c r="C128" s="295"/>
      <c r="D128" s="279"/>
      <c r="E128" s="279"/>
      <c r="F128" s="279"/>
      <c r="G128" s="279"/>
      <c r="H128" s="279"/>
      <c r="I128" s="279"/>
      <c r="J128" s="279"/>
      <c r="K128" s="279"/>
      <c r="L128" s="279"/>
      <c r="M128" s="279"/>
      <c r="N128" s="279"/>
      <c r="O128" s="279"/>
      <c r="P128" s="296"/>
    </row>
    <row r="129" spans="1:16" ht="18" customHeight="1" x14ac:dyDescent="0.25">
      <c r="A129" s="299"/>
      <c r="B129" s="303"/>
      <c r="C129" s="297"/>
      <c r="D129" s="280"/>
      <c r="E129" s="280"/>
      <c r="F129" s="280"/>
      <c r="G129" s="280"/>
      <c r="H129" s="280"/>
      <c r="I129" s="280"/>
      <c r="J129" s="280"/>
      <c r="K129" s="280"/>
      <c r="L129" s="280"/>
      <c r="M129" s="280"/>
      <c r="N129" s="280"/>
      <c r="O129" s="280"/>
      <c r="P129" s="298"/>
    </row>
    <row r="130" spans="1:16" ht="18" customHeight="1" x14ac:dyDescent="0.55000000000000004">
      <c r="A130" s="38"/>
      <c r="B130" s="36"/>
    </row>
    <row r="131" spans="1:16" ht="18" customHeight="1" x14ac:dyDescent="0.25">
      <c r="A131" s="299" t="s">
        <v>299</v>
      </c>
      <c r="B131" s="300" t="s">
        <v>157</v>
      </c>
      <c r="C131" s="300"/>
      <c r="D131" s="300"/>
      <c r="E131" s="300"/>
      <c r="F131" s="300"/>
      <c r="G131" s="300"/>
      <c r="H131" s="300"/>
      <c r="I131" s="300"/>
      <c r="J131" s="300"/>
      <c r="K131" s="300"/>
      <c r="L131" s="300"/>
      <c r="M131" s="300"/>
      <c r="N131" s="300"/>
      <c r="O131" s="300"/>
      <c r="P131" s="300"/>
    </row>
    <row r="132" spans="1:16" ht="18" customHeight="1" x14ac:dyDescent="0.25">
      <c r="A132" s="299"/>
      <c r="B132" s="301" t="s">
        <v>158</v>
      </c>
      <c r="C132" s="293" t="s">
        <v>341</v>
      </c>
      <c r="D132" s="278"/>
      <c r="E132" s="278"/>
      <c r="F132" s="278"/>
      <c r="G132" s="278"/>
      <c r="H132" s="278"/>
      <c r="I132" s="278"/>
      <c r="J132" s="278"/>
      <c r="K132" s="278"/>
      <c r="L132" s="278"/>
      <c r="M132" s="278"/>
      <c r="N132" s="278"/>
      <c r="O132" s="278"/>
      <c r="P132" s="294"/>
    </row>
    <row r="133" spans="1:16" ht="18" customHeight="1" x14ac:dyDescent="0.25">
      <c r="A133" s="299"/>
      <c r="B133" s="302"/>
      <c r="C133" s="295"/>
      <c r="D133" s="279"/>
      <c r="E133" s="279"/>
      <c r="F133" s="279"/>
      <c r="G133" s="279"/>
      <c r="H133" s="279"/>
      <c r="I133" s="279"/>
      <c r="J133" s="279"/>
      <c r="K133" s="279"/>
      <c r="L133" s="279"/>
      <c r="M133" s="279"/>
      <c r="N133" s="279"/>
      <c r="O133" s="279"/>
      <c r="P133" s="296"/>
    </row>
    <row r="134" spans="1:16" ht="18" customHeight="1" x14ac:dyDescent="0.25">
      <c r="A134" s="299"/>
      <c r="B134" s="302"/>
      <c r="C134" s="295"/>
      <c r="D134" s="279"/>
      <c r="E134" s="279"/>
      <c r="F134" s="279"/>
      <c r="G134" s="279"/>
      <c r="H134" s="279"/>
      <c r="I134" s="279"/>
      <c r="J134" s="279"/>
      <c r="K134" s="279"/>
      <c r="L134" s="279"/>
      <c r="M134" s="279"/>
      <c r="N134" s="279"/>
      <c r="O134" s="279"/>
      <c r="P134" s="296"/>
    </row>
    <row r="135" spans="1:16" ht="18" customHeight="1" x14ac:dyDescent="0.25">
      <c r="A135" s="299"/>
      <c r="B135" s="302"/>
      <c r="C135" s="295"/>
      <c r="D135" s="279"/>
      <c r="E135" s="279"/>
      <c r="F135" s="279"/>
      <c r="G135" s="279"/>
      <c r="H135" s="279"/>
      <c r="I135" s="279"/>
      <c r="J135" s="279"/>
      <c r="K135" s="279"/>
      <c r="L135" s="279"/>
      <c r="M135" s="279"/>
      <c r="N135" s="279"/>
      <c r="O135" s="279"/>
      <c r="P135" s="296"/>
    </row>
    <row r="136" spans="1:16" ht="18" customHeight="1" x14ac:dyDescent="0.25">
      <c r="A136" s="299"/>
      <c r="B136" s="302"/>
      <c r="C136" s="295"/>
      <c r="D136" s="279"/>
      <c r="E136" s="279"/>
      <c r="F136" s="279"/>
      <c r="G136" s="279"/>
      <c r="H136" s="279"/>
      <c r="I136" s="279"/>
      <c r="J136" s="279"/>
      <c r="K136" s="279"/>
      <c r="L136" s="279"/>
      <c r="M136" s="279"/>
      <c r="N136" s="279"/>
      <c r="O136" s="279"/>
      <c r="P136" s="296"/>
    </row>
    <row r="137" spans="1:16" ht="18" customHeight="1" x14ac:dyDescent="0.25">
      <c r="A137" s="299"/>
      <c r="B137" s="303"/>
      <c r="C137" s="297"/>
      <c r="D137" s="280"/>
      <c r="E137" s="280"/>
      <c r="F137" s="280"/>
      <c r="G137" s="280"/>
      <c r="H137" s="280"/>
      <c r="I137" s="280"/>
      <c r="J137" s="280"/>
      <c r="K137" s="280"/>
      <c r="L137" s="280"/>
      <c r="M137" s="280"/>
      <c r="N137" s="280"/>
      <c r="O137" s="280"/>
      <c r="P137" s="298"/>
    </row>
    <row r="138" spans="1:16" ht="18" customHeight="1" x14ac:dyDescent="0.25">
      <c r="A138" s="299"/>
      <c r="B138" s="301" t="s">
        <v>159</v>
      </c>
      <c r="C138" s="293" t="s">
        <v>342</v>
      </c>
      <c r="D138" s="278"/>
      <c r="E138" s="278"/>
      <c r="F138" s="278"/>
      <c r="G138" s="278"/>
      <c r="H138" s="278"/>
      <c r="I138" s="278"/>
      <c r="J138" s="278"/>
      <c r="K138" s="278"/>
      <c r="L138" s="278"/>
      <c r="M138" s="278"/>
      <c r="N138" s="278"/>
      <c r="O138" s="278"/>
      <c r="P138" s="294"/>
    </row>
    <row r="139" spans="1:16" ht="18" customHeight="1" x14ac:dyDescent="0.25">
      <c r="A139" s="299"/>
      <c r="B139" s="302"/>
      <c r="C139" s="295"/>
      <c r="D139" s="279"/>
      <c r="E139" s="279"/>
      <c r="F139" s="279"/>
      <c r="G139" s="279"/>
      <c r="H139" s="279"/>
      <c r="I139" s="279"/>
      <c r="J139" s="279"/>
      <c r="K139" s="279"/>
      <c r="L139" s="279"/>
      <c r="M139" s="279"/>
      <c r="N139" s="279"/>
      <c r="O139" s="279"/>
      <c r="P139" s="296"/>
    </row>
    <row r="140" spans="1:16" ht="18" customHeight="1" x14ac:dyDescent="0.25">
      <c r="A140" s="299"/>
      <c r="B140" s="302"/>
      <c r="C140" s="295"/>
      <c r="D140" s="279"/>
      <c r="E140" s="279"/>
      <c r="F140" s="279"/>
      <c r="G140" s="279"/>
      <c r="H140" s="279"/>
      <c r="I140" s="279"/>
      <c r="J140" s="279"/>
      <c r="K140" s="279"/>
      <c r="L140" s="279"/>
      <c r="M140" s="279"/>
      <c r="N140" s="279"/>
      <c r="O140" s="279"/>
      <c r="P140" s="296"/>
    </row>
    <row r="141" spans="1:16" ht="18" customHeight="1" x14ac:dyDescent="0.25">
      <c r="A141" s="299"/>
      <c r="B141" s="302"/>
      <c r="C141" s="295"/>
      <c r="D141" s="279"/>
      <c r="E141" s="279"/>
      <c r="F141" s="279"/>
      <c r="G141" s="279"/>
      <c r="H141" s="279"/>
      <c r="I141" s="279"/>
      <c r="J141" s="279"/>
      <c r="K141" s="279"/>
      <c r="L141" s="279"/>
      <c r="M141" s="279"/>
      <c r="N141" s="279"/>
      <c r="O141" s="279"/>
      <c r="P141" s="296"/>
    </row>
    <row r="142" spans="1:16" ht="18" customHeight="1" x14ac:dyDescent="0.25">
      <c r="A142" s="299"/>
      <c r="B142" s="302"/>
      <c r="C142" s="295"/>
      <c r="D142" s="279"/>
      <c r="E142" s="279"/>
      <c r="F142" s="279"/>
      <c r="G142" s="279"/>
      <c r="H142" s="279"/>
      <c r="I142" s="279"/>
      <c r="J142" s="279"/>
      <c r="K142" s="279"/>
      <c r="L142" s="279"/>
      <c r="M142" s="279"/>
      <c r="N142" s="279"/>
      <c r="O142" s="279"/>
      <c r="P142" s="296"/>
    </row>
    <row r="143" spans="1:16" ht="18" customHeight="1" x14ac:dyDescent="0.25">
      <c r="A143" s="299"/>
      <c r="B143" s="303"/>
      <c r="C143" s="297"/>
      <c r="D143" s="280"/>
      <c r="E143" s="280"/>
      <c r="F143" s="280"/>
      <c r="G143" s="280"/>
      <c r="H143" s="280"/>
      <c r="I143" s="280"/>
      <c r="J143" s="280"/>
      <c r="K143" s="280"/>
      <c r="L143" s="280"/>
      <c r="M143" s="280"/>
      <c r="N143" s="280"/>
      <c r="O143" s="280"/>
      <c r="P143" s="298"/>
    </row>
    <row r="144" spans="1:16" ht="18" customHeight="1" x14ac:dyDescent="0.25">
      <c r="A144" s="299"/>
      <c r="B144" s="301" t="s">
        <v>160</v>
      </c>
      <c r="C144" s="293" t="s">
        <v>343</v>
      </c>
      <c r="D144" s="278"/>
      <c r="E144" s="278"/>
      <c r="F144" s="278"/>
      <c r="G144" s="278"/>
      <c r="H144" s="278"/>
      <c r="I144" s="278"/>
      <c r="J144" s="278"/>
      <c r="K144" s="278"/>
      <c r="L144" s="278"/>
      <c r="M144" s="278"/>
      <c r="N144" s="278"/>
      <c r="O144" s="278"/>
      <c r="P144" s="294"/>
    </row>
    <row r="145" spans="1:16" ht="18" customHeight="1" x14ac:dyDescent="0.25">
      <c r="A145" s="299"/>
      <c r="B145" s="302"/>
      <c r="C145" s="295"/>
      <c r="D145" s="279"/>
      <c r="E145" s="279"/>
      <c r="F145" s="279"/>
      <c r="G145" s="279"/>
      <c r="H145" s="279"/>
      <c r="I145" s="279"/>
      <c r="J145" s="279"/>
      <c r="K145" s="279"/>
      <c r="L145" s="279"/>
      <c r="M145" s="279"/>
      <c r="N145" s="279"/>
      <c r="O145" s="279"/>
      <c r="P145" s="296"/>
    </row>
    <row r="146" spans="1:16" ht="18" customHeight="1" x14ac:dyDescent="0.25">
      <c r="A146" s="299"/>
      <c r="B146" s="302"/>
      <c r="C146" s="295"/>
      <c r="D146" s="279"/>
      <c r="E146" s="279"/>
      <c r="F146" s="279"/>
      <c r="G146" s="279"/>
      <c r="H146" s="279"/>
      <c r="I146" s="279"/>
      <c r="J146" s="279"/>
      <c r="K146" s="279"/>
      <c r="L146" s="279"/>
      <c r="M146" s="279"/>
      <c r="N146" s="279"/>
      <c r="O146" s="279"/>
      <c r="P146" s="296"/>
    </row>
    <row r="147" spans="1:16" ht="18" customHeight="1" x14ac:dyDescent="0.25">
      <c r="A147" s="299"/>
      <c r="B147" s="302"/>
      <c r="C147" s="295"/>
      <c r="D147" s="279"/>
      <c r="E147" s="279"/>
      <c r="F147" s="279"/>
      <c r="G147" s="279"/>
      <c r="H147" s="279"/>
      <c r="I147" s="279"/>
      <c r="J147" s="279"/>
      <c r="K147" s="279"/>
      <c r="L147" s="279"/>
      <c r="M147" s="279"/>
      <c r="N147" s="279"/>
      <c r="O147" s="279"/>
      <c r="P147" s="296"/>
    </row>
    <row r="148" spans="1:16" ht="18" customHeight="1" x14ac:dyDescent="0.25">
      <c r="A148" s="299"/>
      <c r="B148" s="302"/>
      <c r="C148" s="295"/>
      <c r="D148" s="279"/>
      <c r="E148" s="279"/>
      <c r="F148" s="279"/>
      <c r="G148" s="279"/>
      <c r="H148" s="279"/>
      <c r="I148" s="279"/>
      <c r="J148" s="279"/>
      <c r="K148" s="279"/>
      <c r="L148" s="279"/>
      <c r="M148" s="279"/>
      <c r="N148" s="279"/>
      <c r="O148" s="279"/>
      <c r="P148" s="296"/>
    </row>
    <row r="149" spans="1:16" ht="18" customHeight="1" x14ac:dyDescent="0.25">
      <c r="A149" s="299"/>
      <c r="B149" s="303"/>
      <c r="C149" s="297"/>
      <c r="D149" s="280"/>
      <c r="E149" s="280"/>
      <c r="F149" s="280"/>
      <c r="G149" s="280"/>
      <c r="H149" s="280"/>
      <c r="I149" s="280"/>
      <c r="J149" s="280"/>
      <c r="K149" s="280"/>
      <c r="L149" s="280"/>
      <c r="M149" s="280"/>
      <c r="N149" s="280"/>
      <c r="O149" s="280"/>
      <c r="P149" s="298"/>
    </row>
    <row r="150" spans="1:16" ht="18" customHeight="1" x14ac:dyDescent="0.25">
      <c r="A150" s="299"/>
      <c r="B150" s="301" t="s">
        <v>161</v>
      </c>
      <c r="C150" s="293" t="s">
        <v>344</v>
      </c>
      <c r="D150" s="278"/>
      <c r="E150" s="278"/>
      <c r="F150" s="278"/>
      <c r="G150" s="278"/>
      <c r="H150" s="278"/>
      <c r="I150" s="278"/>
      <c r="J150" s="278"/>
      <c r="K150" s="278"/>
      <c r="L150" s="278"/>
      <c r="M150" s="278"/>
      <c r="N150" s="278"/>
      <c r="O150" s="278"/>
      <c r="P150" s="294"/>
    </row>
    <row r="151" spans="1:16" ht="18" customHeight="1" x14ac:dyDescent="0.25">
      <c r="A151" s="299"/>
      <c r="B151" s="302"/>
      <c r="C151" s="295"/>
      <c r="D151" s="279"/>
      <c r="E151" s="279"/>
      <c r="F151" s="279"/>
      <c r="G151" s="279"/>
      <c r="H151" s="279"/>
      <c r="I151" s="279"/>
      <c r="J151" s="279"/>
      <c r="K151" s="279"/>
      <c r="L151" s="279"/>
      <c r="M151" s="279"/>
      <c r="N151" s="279"/>
      <c r="O151" s="279"/>
      <c r="P151" s="296"/>
    </row>
    <row r="152" spans="1:16" ht="18" customHeight="1" x14ac:dyDescent="0.25">
      <c r="A152" s="299"/>
      <c r="B152" s="302"/>
      <c r="C152" s="295"/>
      <c r="D152" s="279"/>
      <c r="E152" s="279"/>
      <c r="F152" s="279"/>
      <c r="G152" s="279"/>
      <c r="H152" s="279"/>
      <c r="I152" s="279"/>
      <c r="J152" s="279"/>
      <c r="K152" s="279"/>
      <c r="L152" s="279"/>
      <c r="M152" s="279"/>
      <c r="N152" s="279"/>
      <c r="O152" s="279"/>
      <c r="P152" s="296"/>
    </row>
    <row r="153" spans="1:16" ht="18" customHeight="1" x14ac:dyDescent="0.25">
      <c r="A153" s="299"/>
      <c r="B153" s="302"/>
      <c r="C153" s="295"/>
      <c r="D153" s="279"/>
      <c r="E153" s="279"/>
      <c r="F153" s="279"/>
      <c r="G153" s="279"/>
      <c r="H153" s="279"/>
      <c r="I153" s="279"/>
      <c r="J153" s="279"/>
      <c r="K153" s="279"/>
      <c r="L153" s="279"/>
      <c r="M153" s="279"/>
      <c r="N153" s="279"/>
      <c r="O153" s="279"/>
      <c r="P153" s="296"/>
    </row>
    <row r="154" spans="1:16" ht="18" customHeight="1" x14ac:dyDescent="0.25">
      <c r="A154" s="299"/>
      <c r="B154" s="302"/>
      <c r="C154" s="295"/>
      <c r="D154" s="279"/>
      <c r="E154" s="279"/>
      <c r="F154" s="279"/>
      <c r="G154" s="279"/>
      <c r="H154" s="279"/>
      <c r="I154" s="279"/>
      <c r="J154" s="279"/>
      <c r="K154" s="279"/>
      <c r="L154" s="279"/>
      <c r="M154" s="279"/>
      <c r="N154" s="279"/>
      <c r="O154" s="279"/>
      <c r="P154" s="296"/>
    </row>
    <row r="155" spans="1:16" ht="18" customHeight="1" x14ac:dyDescent="0.25">
      <c r="A155" s="299"/>
      <c r="B155" s="303"/>
      <c r="C155" s="297"/>
      <c r="D155" s="280"/>
      <c r="E155" s="280"/>
      <c r="F155" s="280"/>
      <c r="G155" s="280"/>
      <c r="H155" s="280"/>
      <c r="I155" s="280"/>
      <c r="J155" s="280"/>
      <c r="K155" s="280"/>
      <c r="L155" s="280"/>
      <c r="M155" s="280"/>
      <c r="N155" s="280"/>
      <c r="O155" s="280"/>
      <c r="P155" s="298"/>
    </row>
    <row r="156" spans="1:16" ht="18" customHeight="1" x14ac:dyDescent="0.55000000000000004">
      <c r="A156" s="38"/>
      <c r="B156" s="36"/>
    </row>
    <row r="157" spans="1:16" ht="18" customHeight="1" x14ac:dyDescent="0.25">
      <c r="A157" s="299" t="s">
        <v>300</v>
      </c>
      <c r="B157" s="300" t="s">
        <v>157</v>
      </c>
      <c r="C157" s="300"/>
      <c r="D157" s="300"/>
      <c r="E157" s="300"/>
      <c r="F157" s="300"/>
      <c r="G157" s="300"/>
      <c r="H157" s="300"/>
      <c r="I157" s="300"/>
      <c r="J157" s="300"/>
      <c r="K157" s="300"/>
      <c r="L157" s="300"/>
      <c r="M157" s="300"/>
      <c r="N157" s="300"/>
      <c r="O157" s="300"/>
      <c r="P157" s="300"/>
    </row>
    <row r="158" spans="1:16" ht="18" customHeight="1" x14ac:dyDescent="0.25">
      <c r="A158" s="299"/>
      <c r="B158" s="301" t="s">
        <v>158</v>
      </c>
      <c r="C158" s="293" t="s">
        <v>345</v>
      </c>
      <c r="D158" s="278"/>
      <c r="E158" s="278"/>
      <c r="F158" s="278"/>
      <c r="G158" s="278"/>
      <c r="H158" s="278"/>
      <c r="I158" s="278"/>
      <c r="J158" s="278"/>
      <c r="K158" s="278"/>
      <c r="L158" s="278"/>
      <c r="M158" s="278"/>
      <c r="N158" s="278"/>
      <c r="O158" s="278"/>
      <c r="P158" s="294"/>
    </row>
    <row r="159" spans="1:16" ht="18" customHeight="1" x14ac:dyDescent="0.25">
      <c r="A159" s="299"/>
      <c r="B159" s="302"/>
      <c r="C159" s="295"/>
      <c r="D159" s="279"/>
      <c r="E159" s="279"/>
      <c r="F159" s="279"/>
      <c r="G159" s="279"/>
      <c r="H159" s="279"/>
      <c r="I159" s="279"/>
      <c r="J159" s="279"/>
      <c r="K159" s="279"/>
      <c r="L159" s="279"/>
      <c r="M159" s="279"/>
      <c r="N159" s="279"/>
      <c r="O159" s="279"/>
      <c r="P159" s="296"/>
    </row>
    <row r="160" spans="1:16" ht="18" customHeight="1" x14ac:dyDescent="0.25">
      <c r="A160" s="299"/>
      <c r="B160" s="302"/>
      <c r="C160" s="295"/>
      <c r="D160" s="279"/>
      <c r="E160" s="279"/>
      <c r="F160" s="279"/>
      <c r="G160" s="279"/>
      <c r="H160" s="279"/>
      <c r="I160" s="279"/>
      <c r="J160" s="279"/>
      <c r="K160" s="279"/>
      <c r="L160" s="279"/>
      <c r="M160" s="279"/>
      <c r="N160" s="279"/>
      <c r="O160" s="279"/>
      <c r="P160" s="296"/>
    </row>
    <row r="161" spans="1:16" ht="18" customHeight="1" x14ac:dyDescent="0.25">
      <c r="A161" s="299"/>
      <c r="B161" s="302"/>
      <c r="C161" s="295"/>
      <c r="D161" s="279"/>
      <c r="E161" s="279"/>
      <c r="F161" s="279"/>
      <c r="G161" s="279"/>
      <c r="H161" s="279"/>
      <c r="I161" s="279"/>
      <c r="J161" s="279"/>
      <c r="K161" s="279"/>
      <c r="L161" s="279"/>
      <c r="M161" s="279"/>
      <c r="N161" s="279"/>
      <c r="O161" s="279"/>
      <c r="P161" s="296"/>
    </row>
    <row r="162" spans="1:16" ht="18" customHeight="1" x14ac:dyDescent="0.25">
      <c r="A162" s="299"/>
      <c r="B162" s="302"/>
      <c r="C162" s="295"/>
      <c r="D162" s="279"/>
      <c r="E162" s="279"/>
      <c r="F162" s="279"/>
      <c r="G162" s="279"/>
      <c r="H162" s="279"/>
      <c r="I162" s="279"/>
      <c r="J162" s="279"/>
      <c r="K162" s="279"/>
      <c r="L162" s="279"/>
      <c r="M162" s="279"/>
      <c r="N162" s="279"/>
      <c r="O162" s="279"/>
      <c r="P162" s="296"/>
    </row>
    <row r="163" spans="1:16" ht="18" customHeight="1" x14ac:dyDescent="0.25">
      <c r="A163" s="299"/>
      <c r="B163" s="303"/>
      <c r="C163" s="297"/>
      <c r="D163" s="280"/>
      <c r="E163" s="280"/>
      <c r="F163" s="280"/>
      <c r="G163" s="280"/>
      <c r="H163" s="280"/>
      <c r="I163" s="280"/>
      <c r="J163" s="280"/>
      <c r="K163" s="280"/>
      <c r="L163" s="280"/>
      <c r="M163" s="280"/>
      <c r="N163" s="280"/>
      <c r="O163" s="280"/>
      <c r="P163" s="298"/>
    </row>
    <row r="164" spans="1:16" ht="18" customHeight="1" x14ac:dyDescent="0.25">
      <c r="A164" s="299"/>
      <c r="B164" s="301" t="s">
        <v>159</v>
      </c>
      <c r="C164" s="293" t="s">
        <v>346</v>
      </c>
      <c r="D164" s="278"/>
      <c r="E164" s="278"/>
      <c r="F164" s="278"/>
      <c r="G164" s="278"/>
      <c r="H164" s="278"/>
      <c r="I164" s="278"/>
      <c r="J164" s="278"/>
      <c r="K164" s="278"/>
      <c r="L164" s="278"/>
      <c r="M164" s="278"/>
      <c r="N164" s="278"/>
      <c r="O164" s="278"/>
      <c r="P164" s="294"/>
    </row>
    <row r="165" spans="1:16" ht="18" customHeight="1" x14ac:dyDescent="0.25">
      <c r="A165" s="299"/>
      <c r="B165" s="302"/>
      <c r="C165" s="295"/>
      <c r="D165" s="279"/>
      <c r="E165" s="279"/>
      <c r="F165" s="279"/>
      <c r="G165" s="279"/>
      <c r="H165" s="279"/>
      <c r="I165" s="279"/>
      <c r="J165" s="279"/>
      <c r="K165" s="279"/>
      <c r="L165" s="279"/>
      <c r="M165" s="279"/>
      <c r="N165" s="279"/>
      <c r="O165" s="279"/>
      <c r="P165" s="296"/>
    </row>
    <row r="166" spans="1:16" ht="18" customHeight="1" x14ac:dyDescent="0.25">
      <c r="A166" s="299"/>
      <c r="B166" s="302"/>
      <c r="C166" s="295"/>
      <c r="D166" s="279"/>
      <c r="E166" s="279"/>
      <c r="F166" s="279"/>
      <c r="G166" s="279"/>
      <c r="H166" s="279"/>
      <c r="I166" s="279"/>
      <c r="J166" s="279"/>
      <c r="K166" s="279"/>
      <c r="L166" s="279"/>
      <c r="M166" s="279"/>
      <c r="N166" s="279"/>
      <c r="O166" s="279"/>
      <c r="P166" s="296"/>
    </row>
    <row r="167" spans="1:16" ht="18" customHeight="1" x14ac:dyDescent="0.25">
      <c r="A167" s="299"/>
      <c r="B167" s="302"/>
      <c r="C167" s="295"/>
      <c r="D167" s="279"/>
      <c r="E167" s="279"/>
      <c r="F167" s="279"/>
      <c r="G167" s="279"/>
      <c r="H167" s="279"/>
      <c r="I167" s="279"/>
      <c r="J167" s="279"/>
      <c r="K167" s="279"/>
      <c r="L167" s="279"/>
      <c r="M167" s="279"/>
      <c r="N167" s="279"/>
      <c r="O167" s="279"/>
      <c r="P167" s="296"/>
    </row>
    <row r="168" spans="1:16" ht="18" customHeight="1" x14ac:dyDescent="0.25">
      <c r="A168" s="299"/>
      <c r="B168" s="302"/>
      <c r="C168" s="295"/>
      <c r="D168" s="279"/>
      <c r="E168" s="279"/>
      <c r="F168" s="279"/>
      <c r="G168" s="279"/>
      <c r="H168" s="279"/>
      <c r="I168" s="279"/>
      <c r="J168" s="279"/>
      <c r="K168" s="279"/>
      <c r="L168" s="279"/>
      <c r="M168" s="279"/>
      <c r="N168" s="279"/>
      <c r="O168" s="279"/>
      <c r="P168" s="296"/>
    </row>
    <row r="169" spans="1:16" ht="18" customHeight="1" x14ac:dyDescent="0.25">
      <c r="A169" s="299"/>
      <c r="B169" s="303"/>
      <c r="C169" s="297"/>
      <c r="D169" s="280"/>
      <c r="E169" s="280"/>
      <c r="F169" s="280"/>
      <c r="G169" s="280"/>
      <c r="H169" s="280"/>
      <c r="I169" s="280"/>
      <c r="J169" s="280"/>
      <c r="K169" s="280"/>
      <c r="L169" s="280"/>
      <c r="M169" s="280"/>
      <c r="N169" s="280"/>
      <c r="O169" s="280"/>
      <c r="P169" s="298"/>
    </row>
    <row r="170" spans="1:16" ht="18" customHeight="1" x14ac:dyDescent="0.25">
      <c r="A170" s="299"/>
      <c r="B170" s="301" t="s">
        <v>160</v>
      </c>
      <c r="C170" s="293" t="s">
        <v>347</v>
      </c>
      <c r="D170" s="278"/>
      <c r="E170" s="278"/>
      <c r="F170" s="278"/>
      <c r="G170" s="278"/>
      <c r="H170" s="278"/>
      <c r="I170" s="278"/>
      <c r="J170" s="278"/>
      <c r="K170" s="278"/>
      <c r="L170" s="278"/>
      <c r="M170" s="278"/>
      <c r="N170" s="278"/>
      <c r="O170" s="278"/>
      <c r="P170" s="294"/>
    </row>
    <row r="171" spans="1:16" ht="18" customHeight="1" x14ac:dyDescent="0.25">
      <c r="A171" s="299"/>
      <c r="B171" s="302"/>
      <c r="C171" s="295"/>
      <c r="D171" s="279"/>
      <c r="E171" s="279"/>
      <c r="F171" s="279"/>
      <c r="G171" s="279"/>
      <c r="H171" s="279"/>
      <c r="I171" s="279"/>
      <c r="J171" s="279"/>
      <c r="K171" s="279"/>
      <c r="L171" s="279"/>
      <c r="M171" s="279"/>
      <c r="N171" s="279"/>
      <c r="O171" s="279"/>
      <c r="P171" s="296"/>
    </row>
    <row r="172" spans="1:16" ht="18" customHeight="1" x14ac:dyDescent="0.25">
      <c r="A172" s="299"/>
      <c r="B172" s="302"/>
      <c r="C172" s="295"/>
      <c r="D172" s="279"/>
      <c r="E172" s="279"/>
      <c r="F172" s="279"/>
      <c r="G172" s="279"/>
      <c r="H172" s="279"/>
      <c r="I172" s="279"/>
      <c r="J172" s="279"/>
      <c r="K172" s="279"/>
      <c r="L172" s="279"/>
      <c r="M172" s="279"/>
      <c r="N172" s="279"/>
      <c r="O172" s="279"/>
      <c r="P172" s="296"/>
    </row>
    <row r="173" spans="1:16" ht="18" customHeight="1" x14ac:dyDescent="0.25">
      <c r="A173" s="299"/>
      <c r="B173" s="302"/>
      <c r="C173" s="295"/>
      <c r="D173" s="279"/>
      <c r="E173" s="279"/>
      <c r="F173" s="279"/>
      <c r="G173" s="279"/>
      <c r="H173" s="279"/>
      <c r="I173" s="279"/>
      <c r="J173" s="279"/>
      <c r="K173" s="279"/>
      <c r="L173" s="279"/>
      <c r="M173" s="279"/>
      <c r="N173" s="279"/>
      <c r="O173" s="279"/>
      <c r="P173" s="296"/>
    </row>
    <row r="174" spans="1:16" ht="18" customHeight="1" x14ac:dyDescent="0.25">
      <c r="A174" s="299"/>
      <c r="B174" s="302"/>
      <c r="C174" s="295"/>
      <c r="D174" s="279"/>
      <c r="E174" s="279"/>
      <c r="F174" s="279"/>
      <c r="G174" s="279"/>
      <c r="H174" s="279"/>
      <c r="I174" s="279"/>
      <c r="J174" s="279"/>
      <c r="K174" s="279"/>
      <c r="L174" s="279"/>
      <c r="M174" s="279"/>
      <c r="N174" s="279"/>
      <c r="O174" s="279"/>
      <c r="P174" s="296"/>
    </row>
    <row r="175" spans="1:16" ht="18" customHeight="1" x14ac:dyDescent="0.25">
      <c r="A175" s="299"/>
      <c r="B175" s="303"/>
      <c r="C175" s="297"/>
      <c r="D175" s="280"/>
      <c r="E175" s="280"/>
      <c r="F175" s="280"/>
      <c r="G175" s="280"/>
      <c r="H175" s="280"/>
      <c r="I175" s="280"/>
      <c r="J175" s="280"/>
      <c r="K175" s="280"/>
      <c r="L175" s="280"/>
      <c r="M175" s="280"/>
      <c r="N175" s="280"/>
      <c r="O175" s="280"/>
      <c r="P175" s="298"/>
    </row>
    <row r="176" spans="1:16" ht="18" customHeight="1" x14ac:dyDescent="0.25">
      <c r="A176" s="299"/>
      <c r="B176" s="301" t="s">
        <v>161</v>
      </c>
      <c r="C176" s="293" t="s">
        <v>348</v>
      </c>
      <c r="D176" s="278"/>
      <c r="E176" s="278"/>
      <c r="F176" s="278"/>
      <c r="G176" s="278"/>
      <c r="H176" s="278"/>
      <c r="I176" s="278"/>
      <c r="J176" s="278"/>
      <c r="K176" s="278"/>
      <c r="L176" s="278"/>
      <c r="M176" s="278"/>
      <c r="N176" s="278"/>
      <c r="O176" s="278"/>
      <c r="P176" s="294"/>
    </row>
    <row r="177" spans="1:16" ht="18" customHeight="1" x14ac:dyDescent="0.25">
      <c r="A177" s="299"/>
      <c r="B177" s="302"/>
      <c r="C177" s="295"/>
      <c r="D177" s="279"/>
      <c r="E177" s="279"/>
      <c r="F177" s="279"/>
      <c r="G177" s="279"/>
      <c r="H177" s="279"/>
      <c r="I177" s="279"/>
      <c r="J177" s="279"/>
      <c r="K177" s="279"/>
      <c r="L177" s="279"/>
      <c r="M177" s="279"/>
      <c r="N177" s="279"/>
      <c r="O177" s="279"/>
      <c r="P177" s="296"/>
    </row>
    <row r="178" spans="1:16" ht="18" customHeight="1" x14ac:dyDescent="0.25">
      <c r="A178" s="299"/>
      <c r="B178" s="302"/>
      <c r="C178" s="295"/>
      <c r="D178" s="279"/>
      <c r="E178" s="279"/>
      <c r="F178" s="279"/>
      <c r="G178" s="279"/>
      <c r="H178" s="279"/>
      <c r="I178" s="279"/>
      <c r="J178" s="279"/>
      <c r="K178" s="279"/>
      <c r="L178" s="279"/>
      <c r="M178" s="279"/>
      <c r="N178" s="279"/>
      <c r="O178" s="279"/>
      <c r="P178" s="296"/>
    </row>
    <row r="179" spans="1:16" ht="18" customHeight="1" x14ac:dyDescent="0.25">
      <c r="A179" s="299"/>
      <c r="B179" s="302"/>
      <c r="C179" s="295"/>
      <c r="D179" s="279"/>
      <c r="E179" s="279"/>
      <c r="F179" s="279"/>
      <c r="G179" s="279"/>
      <c r="H179" s="279"/>
      <c r="I179" s="279"/>
      <c r="J179" s="279"/>
      <c r="K179" s="279"/>
      <c r="L179" s="279"/>
      <c r="M179" s="279"/>
      <c r="N179" s="279"/>
      <c r="O179" s="279"/>
      <c r="P179" s="296"/>
    </row>
    <row r="180" spans="1:16" ht="18" customHeight="1" x14ac:dyDescent="0.25">
      <c r="A180" s="299"/>
      <c r="B180" s="302"/>
      <c r="C180" s="295"/>
      <c r="D180" s="279"/>
      <c r="E180" s="279"/>
      <c r="F180" s="279"/>
      <c r="G180" s="279"/>
      <c r="H180" s="279"/>
      <c r="I180" s="279"/>
      <c r="J180" s="279"/>
      <c r="K180" s="279"/>
      <c r="L180" s="279"/>
      <c r="M180" s="279"/>
      <c r="N180" s="279"/>
      <c r="O180" s="279"/>
      <c r="P180" s="296"/>
    </row>
    <row r="181" spans="1:16" ht="18" customHeight="1" x14ac:dyDescent="0.25">
      <c r="A181" s="299"/>
      <c r="B181" s="303"/>
      <c r="C181" s="297"/>
      <c r="D181" s="280"/>
      <c r="E181" s="280"/>
      <c r="F181" s="280"/>
      <c r="G181" s="280"/>
      <c r="H181" s="280"/>
      <c r="I181" s="280"/>
      <c r="J181" s="280"/>
      <c r="K181" s="280"/>
      <c r="L181" s="280"/>
      <c r="M181" s="280"/>
      <c r="N181" s="280"/>
      <c r="O181" s="280"/>
      <c r="P181" s="298"/>
    </row>
    <row r="182" spans="1:16" ht="18" customHeight="1" x14ac:dyDescent="0.55000000000000004">
      <c r="A182" s="38"/>
      <c r="B182" s="36"/>
    </row>
    <row r="183" spans="1:16" ht="18" customHeight="1" x14ac:dyDescent="0.25">
      <c r="A183" s="299" t="s">
        <v>301</v>
      </c>
      <c r="B183" s="300" t="s">
        <v>157</v>
      </c>
      <c r="C183" s="300"/>
      <c r="D183" s="300"/>
      <c r="E183" s="300"/>
      <c r="F183" s="300"/>
      <c r="G183" s="300"/>
      <c r="H183" s="300"/>
      <c r="I183" s="300"/>
      <c r="J183" s="300"/>
      <c r="K183" s="300"/>
      <c r="L183" s="300"/>
      <c r="M183" s="300"/>
      <c r="N183" s="300"/>
      <c r="O183" s="300"/>
      <c r="P183" s="300"/>
    </row>
    <row r="184" spans="1:16" ht="18" customHeight="1" x14ac:dyDescent="0.25">
      <c r="A184" s="299"/>
      <c r="B184" s="301" t="s">
        <v>158</v>
      </c>
      <c r="C184" s="293" t="s">
        <v>349</v>
      </c>
      <c r="D184" s="278"/>
      <c r="E184" s="278"/>
      <c r="F184" s="278"/>
      <c r="G184" s="278"/>
      <c r="H184" s="278"/>
      <c r="I184" s="278"/>
      <c r="J184" s="278"/>
      <c r="K184" s="278"/>
      <c r="L184" s="278"/>
      <c r="M184" s="278"/>
      <c r="N184" s="278"/>
      <c r="O184" s="278"/>
      <c r="P184" s="294"/>
    </row>
    <row r="185" spans="1:16" ht="18" customHeight="1" x14ac:dyDescent="0.25">
      <c r="A185" s="299"/>
      <c r="B185" s="302"/>
      <c r="C185" s="295"/>
      <c r="D185" s="279"/>
      <c r="E185" s="279"/>
      <c r="F185" s="279"/>
      <c r="G185" s="279"/>
      <c r="H185" s="279"/>
      <c r="I185" s="279"/>
      <c r="J185" s="279"/>
      <c r="K185" s="279"/>
      <c r="L185" s="279"/>
      <c r="M185" s="279"/>
      <c r="N185" s="279"/>
      <c r="O185" s="279"/>
      <c r="P185" s="296"/>
    </row>
    <row r="186" spans="1:16" ht="18" customHeight="1" x14ac:dyDescent="0.25">
      <c r="A186" s="299"/>
      <c r="B186" s="302"/>
      <c r="C186" s="295"/>
      <c r="D186" s="279"/>
      <c r="E186" s="279"/>
      <c r="F186" s="279"/>
      <c r="G186" s="279"/>
      <c r="H186" s="279"/>
      <c r="I186" s="279"/>
      <c r="J186" s="279"/>
      <c r="K186" s="279"/>
      <c r="L186" s="279"/>
      <c r="M186" s="279"/>
      <c r="N186" s="279"/>
      <c r="O186" s="279"/>
      <c r="P186" s="296"/>
    </row>
    <row r="187" spans="1:16" ht="18" customHeight="1" x14ac:dyDescent="0.25">
      <c r="A187" s="299"/>
      <c r="B187" s="302"/>
      <c r="C187" s="295"/>
      <c r="D187" s="279"/>
      <c r="E187" s="279"/>
      <c r="F187" s="279"/>
      <c r="G187" s="279"/>
      <c r="H187" s="279"/>
      <c r="I187" s="279"/>
      <c r="J187" s="279"/>
      <c r="K187" s="279"/>
      <c r="L187" s="279"/>
      <c r="M187" s="279"/>
      <c r="N187" s="279"/>
      <c r="O187" s="279"/>
      <c r="P187" s="296"/>
    </row>
    <row r="188" spans="1:16" ht="18" customHeight="1" x14ac:dyDescent="0.25">
      <c r="A188" s="299"/>
      <c r="B188" s="302"/>
      <c r="C188" s="295"/>
      <c r="D188" s="279"/>
      <c r="E188" s="279"/>
      <c r="F188" s="279"/>
      <c r="G188" s="279"/>
      <c r="H188" s="279"/>
      <c r="I188" s="279"/>
      <c r="J188" s="279"/>
      <c r="K188" s="279"/>
      <c r="L188" s="279"/>
      <c r="M188" s="279"/>
      <c r="N188" s="279"/>
      <c r="O188" s="279"/>
      <c r="P188" s="296"/>
    </row>
    <row r="189" spans="1:16" ht="18" customHeight="1" x14ac:dyDescent="0.25">
      <c r="A189" s="299"/>
      <c r="B189" s="303"/>
      <c r="C189" s="297"/>
      <c r="D189" s="280"/>
      <c r="E189" s="280"/>
      <c r="F189" s="280"/>
      <c r="G189" s="280"/>
      <c r="H189" s="280"/>
      <c r="I189" s="280"/>
      <c r="J189" s="280"/>
      <c r="K189" s="280"/>
      <c r="L189" s="280"/>
      <c r="M189" s="280"/>
      <c r="N189" s="280"/>
      <c r="O189" s="280"/>
      <c r="P189" s="298"/>
    </row>
    <row r="190" spans="1:16" ht="18" customHeight="1" x14ac:dyDescent="0.25">
      <c r="A190" s="299"/>
      <c r="B190" s="301" t="s">
        <v>159</v>
      </c>
      <c r="C190" s="293" t="s">
        <v>350</v>
      </c>
      <c r="D190" s="278"/>
      <c r="E190" s="278"/>
      <c r="F190" s="278"/>
      <c r="G190" s="278"/>
      <c r="H190" s="278"/>
      <c r="I190" s="278"/>
      <c r="J190" s="278"/>
      <c r="K190" s="278"/>
      <c r="L190" s="278"/>
      <c r="M190" s="278"/>
      <c r="N190" s="278"/>
      <c r="O190" s="278"/>
      <c r="P190" s="294"/>
    </row>
    <row r="191" spans="1:16" ht="18" customHeight="1" x14ac:dyDescent="0.25">
      <c r="A191" s="299"/>
      <c r="B191" s="302"/>
      <c r="C191" s="295"/>
      <c r="D191" s="279"/>
      <c r="E191" s="279"/>
      <c r="F191" s="279"/>
      <c r="G191" s="279"/>
      <c r="H191" s="279"/>
      <c r="I191" s="279"/>
      <c r="J191" s="279"/>
      <c r="K191" s="279"/>
      <c r="L191" s="279"/>
      <c r="M191" s="279"/>
      <c r="N191" s="279"/>
      <c r="O191" s="279"/>
      <c r="P191" s="296"/>
    </row>
    <row r="192" spans="1:16" ht="18" customHeight="1" x14ac:dyDescent="0.25">
      <c r="A192" s="299"/>
      <c r="B192" s="302"/>
      <c r="C192" s="295"/>
      <c r="D192" s="279"/>
      <c r="E192" s="279"/>
      <c r="F192" s="279"/>
      <c r="G192" s="279"/>
      <c r="H192" s="279"/>
      <c r="I192" s="279"/>
      <c r="J192" s="279"/>
      <c r="K192" s="279"/>
      <c r="L192" s="279"/>
      <c r="M192" s="279"/>
      <c r="N192" s="279"/>
      <c r="O192" s="279"/>
      <c r="P192" s="296"/>
    </row>
    <row r="193" spans="1:16" ht="18" customHeight="1" x14ac:dyDescent="0.25">
      <c r="A193" s="299"/>
      <c r="B193" s="302"/>
      <c r="C193" s="295"/>
      <c r="D193" s="279"/>
      <c r="E193" s="279"/>
      <c r="F193" s="279"/>
      <c r="G193" s="279"/>
      <c r="H193" s="279"/>
      <c r="I193" s="279"/>
      <c r="J193" s="279"/>
      <c r="K193" s="279"/>
      <c r="L193" s="279"/>
      <c r="M193" s="279"/>
      <c r="N193" s="279"/>
      <c r="O193" s="279"/>
      <c r="P193" s="296"/>
    </row>
    <row r="194" spans="1:16" ht="18" customHeight="1" x14ac:dyDescent="0.25">
      <c r="A194" s="299"/>
      <c r="B194" s="302"/>
      <c r="C194" s="295"/>
      <c r="D194" s="279"/>
      <c r="E194" s="279"/>
      <c r="F194" s="279"/>
      <c r="G194" s="279"/>
      <c r="H194" s="279"/>
      <c r="I194" s="279"/>
      <c r="J194" s="279"/>
      <c r="K194" s="279"/>
      <c r="L194" s="279"/>
      <c r="M194" s="279"/>
      <c r="N194" s="279"/>
      <c r="O194" s="279"/>
      <c r="P194" s="296"/>
    </row>
    <row r="195" spans="1:16" ht="18" customHeight="1" x14ac:dyDescent="0.25">
      <c r="A195" s="299"/>
      <c r="B195" s="303"/>
      <c r="C195" s="297"/>
      <c r="D195" s="280"/>
      <c r="E195" s="280"/>
      <c r="F195" s="280"/>
      <c r="G195" s="280"/>
      <c r="H195" s="280"/>
      <c r="I195" s="280"/>
      <c r="J195" s="280"/>
      <c r="K195" s="280"/>
      <c r="L195" s="280"/>
      <c r="M195" s="280"/>
      <c r="N195" s="280"/>
      <c r="O195" s="280"/>
      <c r="P195" s="298"/>
    </row>
    <row r="196" spans="1:16" ht="18" customHeight="1" x14ac:dyDescent="0.25">
      <c r="A196" s="299"/>
      <c r="B196" s="301" t="s">
        <v>160</v>
      </c>
      <c r="C196" s="293" t="s">
        <v>351</v>
      </c>
      <c r="D196" s="278"/>
      <c r="E196" s="278"/>
      <c r="F196" s="278"/>
      <c r="G196" s="278"/>
      <c r="H196" s="278"/>
      <c r="I196" s="278"/>
      <c r="J196" s="278"/>
      <c r="K196" s="278"/>
      <c r="L196" s="278"/>
      <c r="M196" s="278"/>
      <c r="N196" s="278"/>
      <c r="O196" s="278"/>
      <c r="P196" s="294"/>
    </row>
    <row r="197" spans="1:16" ht="18" customHeight="1" x14ac:dyDescent="0.25">
      <c r="A197" s="299"/>
      <c r="B197" s="302"/>
      <c r="C197" s="295"/>
      <c r="D197" s="279"/>
      <c r="E197" s="279"/>
      <c r="F197" s="279"/>
      <c r="G197" s="279"/>
      <c r="H197" s="279"/>
      <c r="I197" s="279"/>
      <c r="J197" s="279"/>
      <c r="K197" s="279"/>
      <c r="L197" s="279"/>
      <c r="M197" s="279"/>
      <c r="N197" s="279"/>
      <c r="O197" s="279"/>
      <c r="P197" s="296"/>
    </row>
    <row r="198" spans="1:16" ht="18" customHeight="1" x14ac:dyDescent="0.25">
      <c r="A198" s="299"/>
      <c r="B198" s="302"/>
      <c r="C198" s="295"/>
      <c r="D198" s="279"/>
      <c r="E198" s="279"/>
      <c r="F198" s="279"/>
      <c r="G198" s="279"/>
      <c r="H198" s="279"/>
      <c r="I198" s="279"/>
      <c r="J198" s="279"/>
      <c r="K198" s="279"/>
      <c r="L198" s="279"/>
      <c r="M198" s="279"/>
      <c r="N198" s="279"/>
      <c r="O198" s="279"/>
      <c r="P198" s="296"/>
    </row>
    <row r="199" spans="1:16" ht="18" customHeight="1" x14ac:dyDescent="0.25">
      <c r="A199" s="299"/>
      <c r="B199" s="302"/>
      <c r="C199" s="295"/>
      <c r="D199" s="279"/>
      <c r="E199" s="279"/>
      <c r="F199" s="279"/>
      <c r="G199" s="279"/>
      <c r="H199" s="279"/>
      <c r="I199" s="279"/>
      <c r="J199" s="279"/>
      <c r="K199" s="279"/>
      <c r="L199" s="279"/>
      <c r="M199" s="279"/>
      <c r="N199" s="279"/>
      <c r="O199" s="279"/>
      <c r="P199" s="296"/>
    </row>
    <row r="200" spans="1:16" ht="18" customHeight="1" x14ac:dyDescent="0.25">
      <c r="A200" s="299"/>
      <c r="B200" s="302"/>
      <c r="C200" s="295"/>
      <c r="D200" s="279"/>
      <c r="E200" s="279"/>
      <c r="F200" s="279"/>
      <c r="G200" s="279"/>
      <c r="H200" s="279"/>
      <c r="I200" s="279"/>
      <c r="J200" s="279"/>
      <c r="K200" s="279"/>
      <c r="L200" s="279"/>
      <c r="M200" s="279"/>
      <c r="N200" s="279"/>
      <c r="O200" s="279"/>
      <c r="P200" s="296"/>
    </row>
    <row r="201" spans="1:16" ht="18" customHeight="1" x14ac:dyDescent="0.25">
      <c r="A201" s="299"/>
      <c r="B201" s="303"/>
      <c r="C201" s="297"/>
      <c r="D201" s="280"/>
      <c r="E201" s="280"/>
      <c r="F201" s="280"/>
      <c r="G201" s="280"/>
      <c r="H201" s="280"/>
      <c r="I201" s="280"/>
      <c r="J201" s="280"/>
      <c r="K201" s="280"/>
      <c r="L201" s="280"/>
      <c r="M201" s="280"/>
      <c r="N201" s="280"/>
      <c r="O201" s="280"/>
      <c r="P201" s="298"/>
    </row>
    <row r="202" spans="1:16" ht="18" customHeight="1" x14ac:dyDescent="0.25">
      <c r="A202" s="299"/>
      <c r="B202" s="301" t="s">
        <v>161</v>
      </c>
      <c r="C202" s="293" t="s">
        <v>352</v>
      </c>
      <c r="D202" s="278"/>
      <c r="E202" s="278"/>
      <c r="F202" s="278"/>
      <c r="G202" s="278"/>
      <c r="H202" s="278"/>
      <c r="I202" s="278"/>
      <c r="J202" s="278"/>
      <c r="K202" s="278"/>
      <c r="L202" s="278"/>
      <c r="M202" s="278"/>
      <c r="N202" s="278"/>
      <c r="O202" s="278"/>
      <c r="P202" s="294"/>
    </row>
    <row r="203" spans="1:16" ht="18" customHeight="1" x14ac:dyDescent="0.25">
      <c r="A203" s="299"/>
      <c r="B203" s="302"/>
      <c r="C203" s="295"/>
      <c r="D203" s="279"/>
      <c r="E203" s="279"/>
      <c r="F203" s="279"/>
      <c r="G203" s="279"/>
      <c r="H203" s="279"/>
      <c r="I203" s="279"/>
      <c r="J203" s="279"/>
      <c r="K203" s="279"/>
      <c r="L203" s="279"/>
      <c r="M203" s="279"/>
      <c r="N203" s="279"/>
      <c r="O203" s="279"/>
      <c r="P203" s="296"/>
    </row>
    <row r="204" spans="1:16" ht="18" customHeight="1" x14ac:dyDescent="0.25">
      <c r="A204" s="299"/>
      <c r="B204" s="302"/>
      <c r="C204" s="295"/>
      <c r="D204" s="279"/>
      <c r="E204" s="279"/>
      <c r="F204" s="279"/>
      <c r="G204" s="279"/>
      <c r="H204" s="279"/>
      <c r="I204" s="279"/>
      <c r="J204" s="279"/>
      <c r="K204" s="279"/>
      <c r="L204" s="279"/>
      <c r="M204" s="279"/>
      <c r="N204" s="279"/>
      <c r="O204" s="279"/>
      <c r="P204" s="296"/>
    </row>
    <row r="205" spans="1:16" ht="18" customHeight="1" x14ac:dyDescent="0.25">
      <c r="A205" s="299"/>
      <c r="B205" s="302"/>
      <c r="C205" s="295"/>
      <c r="D205" s="279"/>
      <c r="E205" s="279"/>
      <c r="F205" s="279"/>
      <c r="G205" s="279"/>
      <c r="H205" s="279"/>
      <c r="I205" s="279"/>
      <c r="J205" s="279"/>
      <c r="K205" s="279"/>
      <c r="L205" s="279"/>
      <c r="M205" s="279"/>
      <c r="N205" s="279"/>
      <c r="O205" s="279"/>
      <c r="P205" s="296"/>
    </row>
    <row r="206" spans="1:16" ht="18" customHeight="1" x14ac:dyDescent="0.25">
      <c r="A206" s="299"/>
      <c r="B206" s="302"/>
      <c r="C206" s="295"/>
      <c r="D206" s="279"/>
      <c r="E206" s="279"/>
      <c r="F206" s="279"/>
      <c r="G206" s="279"/>
      <c r="H206" s="279"/>
      <c r="I206" s="279"/>
      <c r="J206" s="279"/>
      <c r="K206" s="279"/>
      <c r="L206" s="279"/>
      <c r="M206" s="279"/>
      <c r="N206" s="279"/>
      <c r="O206" s="279"/>
      <c r="P206" s="296"/>
    </row>
    <row r="207" spans="1:16" ht="18" customHeight="1" x14ac:dyDescent="0.25">
      <c r="A207" s="299"/>
      <c r="B207" s="303"/>
      <c r="C207" s="297"/>
      <c r="D207" s="280"/>
      <c r="E207" s="280"/>
      <c r="F207" s="280"/>
      <c r="G207" s="280"/>
      <c r="H207" s="280"/>
      <c r="I207" s="280"/>
      <c r="J207" s="280"/>
      <c r="K207" s="280"/>
      <c r="L207" s="280"/>
      <c r="M207" s="280"/>
      <c r="N207" s="280"/>
      <c r="O207" s="280"/>
      <c r="P207" s="298"/>
    </row>
    <row r="208" spans="1:16" ht="18" customHeight="1" x14ac:dyDescent="0.55000000000000004">
      <c r="A208" s="38" t="s">
        <v>293</v>
      </c>
      <c r="B208" s="36"/>
    </row>
    <row r="209" spans="1:16" ht="18" customHeight="1" x14ac:dyDescent="0.25">
      <c r="A209" s="299" t="s">
        <v>302</v>
      </c>
      <c r="B209" s="300" t="s">
        <v>157</v>
      </c>
      <c r="C209" s="300"/>
      <c r="D209" s="300"/>
      <c r="E209" s="300"/>
      <c r="F209" s="300"/>
      <c r="G209" s="300"/>
      <c r="H209" s="300"/>
      <c r="I209" s="300"/>
      <c r="J209" s="300"/>
      <c r="K209" s="300"/>
      <c r="L209" s="300"/>
      <c r="M209" s="300"/>
      <c r="N209" s="300"/>
      <c r="O209" s="300"/>
      <c r="P209" s="300"/>
    </row>
    <row r="210" spans="1:16" ht="18" customHeight="1" x14ac:dyDescent="0.25">
      <c r="A210" s="299"/>
      <c r="B210" s="301" t="s">
        <v>158</v>
      </c>
      <c r="C210" s="293" t="s">
        <v>353</v>
      </c>
      <c r="D210" s="278"/>
      <c r="E210" s="278"/>
      <c r="F210" s="278"/>
      <c r="G210" s="278"/>
      <c r="H210" s="278"/>
      <c r="I210" s="278"/>
      <c r="J210" s="278"/>
      <c r="K210" s="278"/>
      <c r="L210" s="278"/>
      <c r="M210" s="278"/>
      <c r="N210" s="278"/>
      <c r="O210" s="278"/>
      <c r="P210" s="294"/>
    </row>
    <row r="211" spans="1:16" ht="18" customHeight="1" x14ac:dyDescent="0.25">
      <c r="A211" s="299"/>
      <c r="B211" s="302"/>
      <c r="C211" s="295"/>
      <c r="D211" s="279"/>
      <c r="E211" s="279"/>
      <c r="F211" s="279"/>
      <c r="G211" s="279"/>
      <c r="H211" s="279"/>
      <c r="I211" s="279"/>
      <c r="J211" s="279"/>
      <c r="K211" s="279"/>
      <c r="L211" s="279"/>
      <c r="M211" s="279"/>
      <c r="N211" s="279"/>
      <c r="O211" s="279"/>
      <c r="P211" s="296"/>
    </row>
    <row r="212" spans="1:16" ht="18" customHeight="1" x14ac:dyDescent="0.25">
      <c r="A212" s="299"/>
      <c r="B212" s="302"/>
      <c r="C212" s="295"/>
      <c r="D212" s="279"/>
      <c r="E212" s="279"/>
      <c r="F212" s="279"/>
      <c r="G212" s="279"/>
      <c r="H212" s="279"/>
      <c r="I212" s="279"/>
      <c r="J212" s="279"/>
      <c r="K212" s="279"/>
      <c r="L212" s="279"/>
      <c r="M212" s="279"/>
      <c r="N212" s="279"/>
      <c r="O212" s="279"/>
      <c r="P212" s="296"/>
    </row>
    <row r="213" spans="1:16" ht="18" customHeight="1" x14ac:dyDescent="0.25">
      <c r="A213" s="299"/>
      <c r="B213" s="302"/>
      <c r="C213" s="295"/>
      <c r="D213" s="279"/>
      <c r="E213" s="279"/>
      <c r="F213" s="279"/>
      <c r="G213" s="279"/>
      <c r="H213" s="279"/>
      <c r="I213" s="279"/>
      <c r="J213" s="279"/>
      <c r="K213" s="279"/>
      <c r="L213" s="279"/>
      <c r="M213" s="279"/>
      <c r="N213" s="279"/>
      <c r="O213" s="279"/>
      <c r="P213" s="296"/>
    </row>
    <row r="214" spans="1:16" ht="18" customHeight="1" x14ac:dyDescent="0.25">
      <c r="A214" s="299"/>
      <c r="B214" s="302"/>
      <c r="C214" s="295"/>
      <c r="D214" s="279"/>
      <c r="E214" s="279"/>
      <c r="F214" s="279"/>
      <c r="G214" s="279"/>
      <c r="H214" s="279"/>
      <c r="I214" s="279"/>
      <c r="J214" s="279"/>
      <c r="K214" s="279"/>
      <c r="L214" s="279"/>
      <c r="M214" s="279"/>
      <c r="N214" s="279"/>
      <c r="O214" s="279"/>
      <c r="P214" s="296"/>
    </row>
    <row r="215" spans="1:16" ht="18" customHeight="1" x14ac:dyDescent="0.25">
      <c r="A215" s="299"/>
      <c r="B215" s="303"/>
      <c r="C215" s="297"/>
      <c r="D215" s="280"/>
      <c r="E215" s="280"/>
      <c r="F215" s="280"/>
      <c r="G215" s="280"/>
      <c r="H215" s="280"/>
      <c r="I215" s="280"/>
      <c r="J215" s="280"/>
      <c r="K215" s="280"/>
      <c r="L215" s="280"/>
      <c r="M215" s="280"/>
      <c r="N215" s="280"/>
      <c r="O215" s="280"/>
      <c r="P215" s="298"/>
    </row>
    <row r="216" spans="1:16" ht="18" customHeight="1" x14ac:dyDescent="0.25">
      <c r="A216" s="299"/>
      <c r="B216" s="301" t="s">
        <v>159</v>
      </c>
      <c r="C216" s="293" t="s">
        <v>354</v>
      </c>
      <c r="D216" s="278"/>
      <c r="E216" s="278"/>
      <c r="F216" s="278"/>
      <c r="G216" s="278"/>
      <c r="H216" s="278"/>
      <c r="I216" s="278"/>
      <c r="J216" s="278"/>
      <c r="K216" s="278"/>
      <c r="L216" s="278"/>
      <c r="M216" s="278"/>
      <c r="N216" s="278"/>
      <c r="O216" s="278"/>
      <c r="P216" s="294"/>
    </row>
    <row r="217" spans="1:16" ht="18" customHeight="1" x14ac:dyDescent="0.25">
      <c r="A217" s="299"/>
      <c r="B217" s="302"/>
      <c r="C217" s="295"/>
      <c r="D217" s="279"/>
      <c r="E217" s="279"/>
      <c r="F217" s="279"/>
      <c r="G217" s="279"/>
      <c r="H217" s="279"/>
      <c r="I217" s="279"/>
      <c r="J217" s="279"/>
      <c r="K217" s="279"/>
      <c r="L217" s="279"/>
      <c r="M217" s="279"/>
      <c r="N217" s="279"/>
      <c r="O217" s="279"/>
      <c r="P217" s="296"/>
    </row>
    <row r="218" spans="1:16" ht="18" customHeight="1" x14ac:dyDescent="0.25">
      <c r="A218" s="299"/>
      <c r="B218" s="302"/>
      <c r="C218" s="295"/>
      <c r="D218" s="279"/>
      <c r="E218" s="279"/>
      <c r="F218" s="279"/>
      <c r="G218" s="279"/>
      <c r="H218" s="279"/>
      <c r="I218" s="279"/>
      <c r="J218" s="279"/>
      <c r="K218" s="279"/>
      <c r="L218" s="279"/>
      <c r="M218" s="279"/>
      <c r="N218" s="279"/>
      <c r="O218" s="279"/>
      <c r="P218" s="296"/>
    </row>
    <row r="219" spans="1:16" ht="18" customHeight="1" x14ac:dyDescent="0.25">
      <c r="A219" s="299"/>
      <c r="B219" s="302"/>
      <c r="C219" s="295"/>
      <c r="D219" s="279"/>
      <c r="E219" s="279"/>
      <c r="F219" s="279"/>
      <c r="G219" s="279"/>
      <c r="H219" s="279"/>
      <c r="I219" s="279"/>
      <c r="J219" s="279"/>
      <c r="K219" s="279"/>
      <c r="L219" s="279"/>
      <c r="M219" s="279"/>
      <c r="N219" s="279"/>
      <c r="O219" s="279"/>
      <c r="P219" s="296"/>
    </row>
    <row r="220" spans="1:16" ht="18" customHeight="1" x14ac:dyDescent="0.25">
      <c r="A220" s="299"/>
      <c r="B220" s="302"/>
      <c r="C220" s="295"/>
      <c r="D220" s="279"/>
      <c r="E220" s="279"/>
      <c r="F220" s="279"/>
      <c r="G220" s="279"/>
      <c r="H220" s="279"/>
      <c r="I220" s="279"/>
      <c r="J220" s="279"/>
      <c r="K220" s="279"/>
      <c r="L220" s="279"/>
      <c r="M220" s="279"/>
      <c r="N220" s="279"/>
      <c r="O220" s="279"/>
      <c r="P220" s="296"/>
    </row>
    <row r="221" spans="1:16" ht="18" customHeight="1" x14ac:dyDescent="0.25">
      <c r="A221" s="299"/>
      <c r="B221" s="303"/>
      <c r="C221" s="297"/>
      <c r="D221" s="280"/>
      <c r="E221" s="280"/>
      <c r="F221" s="280"/>
      <c r="G221" s="280"/>
      <c r="H221" s="280"/>
      <c r="I221" s="280"/>
      <c r="J221" s="280"/>
      <c r="K221" s="280"/>
      <c r="L221" s="280"/>
      <c r="M221" s="280"/>
      <c r="N221" s="280"/>
      <c r="O221" s="280"/>
      <c r="P221" s="298"/>
    </row>
    <row r="222" spans="1:16" ht="18" customHeight="1" x14ac:dyDescent="0.25">
      <c r="A222" s="299"/>
      <c r="B222" s="301" t="s">
        <v>160</v>
      </c>
      <c r="C222" s="293" t="s">
        <v>355</v>
      </c>
      <c r="D222" s="278"/>
      <c r="E222" s="278"/>
      <c r="F222" s="278"/>
      <c r="G222" s="278"/>
      <c r="H222" s="278"/>
      <c r="I222" s="278"/>
      <c r="J222" s="278"/>
      <c r="K222" s="278"/>
      <c r="L222" s="278"/>
      <c r="M222" s="278"/>
      <c r="N222" s="278"/>
      <c r="O222" s="278"/>
      <c r="P222" s="294"/>
    </row>
    <row r="223" spans="1:16" ht="18" customHeight="1" x14ac:dyDescent="0.25">
      <c r="A223" s="299"/>
      <c r="B223" s="302"/>
      <c r="C223" s="295"/>
      <c r="D223" s="279"/>
      <c r="E223" s="279"/>
      <c r="F223" s="279"/>
      <c r="G223" s="279"/>
      <c r="H223" s="279"/>
      <c r="I223" s="279"/>
      <c r="J223" s="279"/>
      <c r="K223" s="279"/>
      <c r="L223" s="279"/>
      <c r="M223" s="279"/>
      <c r="N223" s="279"/>
      <c r="O223" s="279"/>
      <c r="P223" s="296"/>
    </row>
    <row r="224" spans="1:16" ht="18" customHeight="1" x14ac:dyDescent="0.25">
      <c r="A224" s="299"/>
      <c r="B224" s="302"/>
      <c r="C224" s="295"/>
      <c r="D224" s="279"/>
      <c r="E224" s="279"/>
      <c r="F224" s="279"/>
      <c r="G224" s="279"/>
      <c r="H224" s="279"/>
      <c r="I224" s="279"/>
      <c r="J224" s="279"/>
      <c r="K224" s="279"/>
      <c r="L224" s="279"/>
      <c r="M224" s="279"/>
      <c r="N224" s="279"/>
      <c r="O224" s="279"/>
      <c r="P224" s="296"/>
    </row>
    <row r="225" spans="1:16" ht="18" customHeight="1" x14ac:dyDescent="0.25">
      <c r="A225" s="299"/>
      <c r="B225" s="302"/>
      <c r="C225" s="295"/>
      <c r="D225" s="279"/>
      <c r="E225" s="279"/>
      <c r="F225" s="279"/>
      <c r="G225" s="279"/>
      <c r="H225" s="279"/>
      <c r="I225" s="279"/>
      <c r="J225" s="279"/>
      <c r="K225" s="279"/>
      <c r="L225" s="279"/>
      <c r="M225" s="279"/>
      <c r="N225" s="279"/>
      <c r="O225" s="279"/>
      <c r="P225" s="296"/>
    </row>
    <row r="226" spans="1:16" ht="18" customHeight="1" x14ac:dyDescent="0.25">
      <c r="A226" s="299"/>
      <c r="B226" s="302"/>
      <c r="C226" s="295"/>
      <c r="D226" s="279"/>
      <c r="E226" s="279"/>
      <c r="F226" s="279"/>
      <c r="G226" s="279"/>
      <c r="H226" s="279"/>
      <c r="I226" s="279"/>
      <c r="J226" s="279"/>
      <c r="K226" s="279"/>
      <c r="L226" s="279"/>
      <c r="M226" s="279"/>
      <c r="N226" s="279"/>
      <c r="O226" s="279"/>
      <c r="P226" s="296"/>
    </row>
    <row r="227" spans="1:16" ht="18" customHeight="1" x14ac:dyDescent="0.25">
      <c r="A227" s="299"/>
      <c r="B227" s="303"/>
      <c r="C227" s="297"/>
      <c r="D227" s="280"/>
      <c r="E227" s="280"/>
      <c r="F227" s="280"/>
      <c r="G227" s="280"/>
      <c r="H227" s="280"/>
      <c r="I227" s="280"/>
      <c r="J227" s="280"/>
      <c r="K227" s="280"/>
      <c r="L227" s="280"/>
      <c r="M227" s="280"/>
      <c r="N227" s="280"/>
      <c r="O227" s="280"/>
      <c r="P227" s="298"/>
    </row>
    <row r="228" spans="1:16" ht="18" customHeight="1" x14ac:dyDescent="0.25">
      <c r="A228" s="299"/>
      <c r="B228" s="301" t="s">
        <v>161</v>
      </c>
      <c r="C228" s="293" t="s">
        <v>356</v>
      </c>
      <c r="D228" s="278"/>
      <c r="E228" s="278"/>
      <c r="F228" s="278"/>
      <c r="G228" s="278"/>
      <c r="H228" s="278"/>
      <c r="I228" s="278"/>
      <c r="J228" s="278"/>
      <c r="K228" s="278"/>
      <c r="L228" s="278"/>
      <c r="M228" s="278"/>
      <c r="N228" s="278"/>
      <c r="O228" s="278"/>
      <c r="P228" s="294"/>
    </row>
    <row r="229" spans="1:16" ht="18" customHeight="1" x14ac:dyDescent="0.25">
      <c r="A229" s="299"/>
      <c r="B229" s="302"/>
      <c r="C229" s="295"/>
      <c r="D229" s="279"/>
      <c r="E229" s="279"/>
      <c r="F229" s="279"/>
      <c r="G229" s="279"/>
      <c r="H229" s="279"/>
      <c r="I229" s="279"/>
      <c r="J229" s="279"/>
      <c r="K229" s="279"/>
      <c r="L229" s="279"/>
      <c r="M229" s="279"/>
      <c r="N229" s="279"/>
      <c r="O229" s="279"/>
      <c r="P229" s="296"/>
    </row>
    <row r="230" spans="1:16" ht="18" customHeight="1" x14ac:dyDescent="0.25">
      <c r="A230" s="299"/>
      <c r="B230" s="302"/>
      <c r="C230" s="295"/>
      <c r="D230" s="279"/>
      <c r="E230" s="279"/>
      <c r="F230" s="279"/>
      <c r="G230" s="279"/>
      <c r="H230" s="279"/>
      <c r="I230" s="279"/>
      <c r="J230" s="279"/>
      <c r="K230" s="279"/>
      <c r="L230" s="279"/>
      <c r="M230" s="279"/>
      <c r="N230" s="279"/>
      <c r="O230" s="279"/>
      <c r="P230" s="296"/>
    </row>
    <row r="231" spans="1:16" ht="18" customHeight="1" x14ac:dyDescent="0.25">
      <c r="A231" s="299"/>
      <c r="B231" s="302"/>
      <c r="C231" s="295"/>
      <c r="D231" s="279"/>
      <c r="E231" s="279"/>
      <c r="F231" s="279"/>
      <c r="G231" s="279"/>
      <c r="H231" s="279"/>
      <c r="I231" s="279"/>
      <c r="J231" s="279"/>
      <c r="K231" s="279"/>
      <c r="L231" s="279"/>
      <c r="M231" s="279"/>
      <c r="N231" s="279"/>
      <c r="O231" s="279"/>
      <c r="P231" s="296"/>
    </row>
    <row r="232" spans="1:16" ht="18" customHeight="1" x14ac:dyDescent="0.25">
      <c r="A232" s="299"/>
      <c r="B232" s="302"/>
      <c r="C232" s="295"/>
      <c r="D232" s="279"/>
      <c r="E232" s="279"/>
      <c r="F232" s="279"/>
      <c r="G232" s="279"/>
      <c r="H232" s="279"/>
      <c r="I232" s="279"/>
      <c r="J232" s="279"/>
      <c r="K232" s="279"/>
      <c r="L232" s="279"/>
      <c r="M232" s="279"/>
      <c r="N232" s="279"/>
      <c r="O232" s="279"/>
      <c r="P232" s="296"/>
    </row>
    <row r="233" spans="1:16" ht="18" customHeight="1" x14ac:dyDescent="0.25">
      <c r="A233" s="299"/>
      <c r="B233" s="303"/>
      <c r="C233" s="297"/>
      <c r="D233" s="280"/>
      <c r="E233" s="280"/>
      <c r="F233" s="280"/>
      <c r="G233" s="280"/>
      <c r="H233" s="280"/>
      <c r="I233" s="280"/>
      <c r="J233" s="280"/>
      <c r="K233" s="280"/>
      <c r="L233" s="280"/>
      <c r="M233" s="280"/>
      <c r="N233" s="280"/>
      <c r="O233" s="280"/>
      <c r="P233" s="298"/>
    </row>
    <row r="234" spans="1:16" ht="18" customHeight="1" x14ac:dyDescent="0.25">
      <c r="A234" s="37"/>
      <c r="B234" s="36"/>
    </row>
    <row r="235" spans="1:16" ht="18" customHeight="1" x14ac:dyDescent="0.25">
      <c r="A235" s="299" t="s">
        <v>303</v>
      </c>
      <c r="B235" s="300" t="s">
        <v>157</v>
      </c>
      <c r="C235" s="300"/>
      <c r="D235" s="300"/>
      <c r="E235" s="300"/>
      <c r="F235" s="300"/>
      <c r="G235" s="300"/>
      <c r="H235" s="300"/>
      <c r="I235" s="300"/>
      <c r="J235" s="300"/>
      <c r="K235" s="300"/>
      <c r="L235" s="300"/>
      <c r="M235" s="300"/>
      <c r="N235" s="300"/>
      <c r="O235" s="300"/>
      <c r="P235" s="300"/>
    </row>
    <row r="236" spans="1:16" ht="18" customHeight="1" x14ac:dyDescent="0.25">
      <c r="A236" s="299"/>
      <c r="B236" s="301" t="s">
        <v>158</v>
      </c>
      <c r="C236" s="293" t="s">
        <v>357</v>
      </c>
      <c r="D236" s="278"/>
      <c r="E236" s="278"/>
      <c r="F236" s="278"/>
      <c r="G236" s="278"/>
      <c r="H236" s="278"/>
      <c r="I236" s="278"/>
      <c r="J236" s="278"/>
      <c r="K236" s="278"/>
      <c r="L236" s="278"/>
      <c r="M236" s="278"/>
      <c r="N236" s="278"/>
      <c r="O236" s="278"/>
      <c r="P236" s="294"/>
    </row>
    <row r="237" spans="1:16" ht="18" customHeight="1" x14ac:dyDescent="0.25">
      <c r="A237" s="299"/>
      <c r="B237" s="302"/>
      <c r="C237" s="295"/>
      <c r="D237" s="279"/>
      <c r="E237" s="279"/>
      <c r="F237" s="279"/>
      <c r="G237" s="279"/>
      <c r="H237" s="279"/>
      <c r="I237" s="279"/>
      <c r="J237" s="279"/>
      <c r="K237" s="279"/>
      <c r="L237" s="279"/>
      <c r="M237" s="279"/>
      <c r="N237" s="279"/>
      <c r="O237" s="279"/>
      <c r="P237" s="296"/>
    </row>
    <row r="238" spans="1:16" ht="18" customHeight="1" x14ac:dyDescent="0.25">
      <c r="A238" s="299"/>
      <c r="B238" s="302"/>
      <c r="C238" s="295"/>
      <c r="D238" s="279"/>
      <c r="E238" s="279"/>
      <c r="F238" s="279"/>
      <c r="G238" s="279"/>
      <c r="H238" s="279"/>
      <c r="I238" s="279"/>
      <c r="J238" s="279"/>
      <c r="K238" s="279"/>
      <c r="L238" s="279"/>
      <c r="M238" s="279"/>
      <c r="N238" s="279"/>
      <c r="O238" s="279"/>
      <c r="P238" s="296"/>
    </row>
    <row r="239" spans="1:16" ht="18" customHeight="1" x14ac:dyDescent="0.25">
      <c r="A239" s="299"/>
      <c r="B239" s="302"/>
      <c r="C239" s="295"/>
      <c r="D239" s="279"/>
      <c r="E239" s="279"/>
      <c r="F239" s="279"/>
      <c r="G239" s="279"/>
      <c r="H239" s="279"/>
      <c r="I239" s="279"/>
      <c r="J239" s="279"/>
      <c r="K239" s="279"/>
      <c r="L239" s="279"/>
      <c r="M239" s="279"/>
      <c r="N239" s="279"/>
      <c r="O239" s="279"/>
      <c r="P239" s="296"/>
    </row>
    <row r="240" spans="1:16" ht="18" customHeight="1" x14ac:dyDescent="0.25">
      <c r="A240" s="299"/>
      <c r="B240" s="302"/>
      <c r="C240" s="295"/>
      <c r="D240" s="279"/>
      <c r="E240" s="279"/>
      <c r="F240" s="279"/>
      <c r="G240" s="279"/>
      <c r="H240" s="279"/>
      <c r="I240" s="279"/>
      <c r="J240" s="279"/>
      <c r="K240" s="279"/>
      <c r="L240" s="279"/>
      <c r="M240" s="279"/>
      <c r="N240" s="279"/>
      <c r="O240" s="279"/>
      <c r="P240" s="296"/>
    </row>
    <row r="241" spans="1:16" ht="18" customHeight="1" x14ac:dyDescent="0.25">
      <c r="A241" s="299"/>
      <c r="B241" s="303"/>
      <c r="C241" s="297"/>
      <c r="D241" s="280"/>
      <c r="E241" s="280"/>
      <c r="F241" s="280"/>
      <c r="G241" s="280"/>
      <c r="H241" s="280"/>
      <c r="I241" s="280"/>
      <c r="J241" s="280"/>
      <c r="K241" s="280"/>
      <c r="L241" s="280"/>
      <c r="M241" s="280"/>
      <c r="N241" s="280"/>
      <c r="O241" s="280"/>
      <c r="P241" s="298"/>
    </row>
    <row r="242" spans="1:16" ht="18" customHeight="1" x14ac:dyDescent="0.25">
      <c r="A242" s="299"/>
      <c r="B242" s="301" t="s">
        <v>159</v>
      </c>
      <c r="C242" s="293" t="s">
        <v>358</v>
      </c>
      <c r="D242" s="278"/>
      <c r="E242" s="278"/>
      <c r="F242" s="278"/>
      <c r="G242" s="278"/>
      <c r="H242" s="278"/>
      <c r="I242" s="278"/>
      <c r="J242" s="278"/>
      <c r="K242" s="278"/>
      <c r="L242" s="278"/>
      <c r="M242" s="278"/>
      <c r="N242" s="278"/>
      <c r="O242" s="278"/>
      <c r="P242" s="294"/>
    </row>
    <row r="243" spans="1:16" ht="18" customHeight="1" x14ac:dyDescent="0.25">
      <c r="A243" s="299"/>
      <c r="B243" s="302"/>
      <c r="C243" s="295"/>
      <c r="D243" s="279"/>
      <c r="E243" s="279"/>
      <c r="F243" s="279"/>
      <c r="G243" s="279"/>
      <c r="H243" s="279"/>
      <c r="I243" s="279"/>
      <c r="J243" s="279"/>
      <c r="K243" s="279"/>
      <c r="L243" s="279"/>
      <c r="M243" s="279"/>
      <c r="N243" s="279"/>
      <c r="O243" s="279"/>
      <c r="P243" s="296"/>
    </row>
    <row r="244" spans="1:16" ht="18" customHeight="1" x14ac:dyDescent="0.25">
      <c r="A244" s="299"/>
      <c r="B244" s="302"/>
      <c r="C244" s="295"/>
      <c r="D244" s="279"/>
      <c r="E244" s="279"/>
      <c r="F244" s="279"/>
      <c r="G244" s="279"/>
      <c r="H244" s="279"/>
      <c r="I244" s="279"/>
      <c r="J244" s="279"/>
      <c r="K244" s="279"/>
      <c r="L244" s="279"/>
      <c r="M244" s="279"/>
      <c r="N244" s="279"/>
      <c r="O244" s="279"/>
      <c r="P244" s="296"/>
    </row>
    <row r="245" spans="1:16" ht="18" customHeight="1" x14ac:dyDescent="0.25">
      <c r="A245" s="299"/>
      <c r="B245" s="302"/>
      <c r="C245" s="295"/>
      <c r="D245" s="279"/>
      <c r="E245" s="279"/>
      <c r="F245" s="279"/>
      <c r="G245" s="279"/>
      <c r="H245" s="279"/>
      <c r="I245" s="279"/>
      <c r="J245" s="279"/>
      <c r="K245" s="279"/>
      <c r="L245" s="279"/>
      <c r="M245" s="279"/>
      <c r="N245" s="279"/>
      <c r="O245" s="279"/>
      <c r="P245" s="296"/>
    </row>
    <row r="246" spans="1:16" ht="18" customHeight="1" x14ac:dyDescent="0.25">
      <c r="A246" s="299"/>
      <c r="B246" s="302"/>
      <c r="C246" s="295"/>
      <c r="D246" s="279"/>
      <c r="E246" s="279"/>
      <c r="F246" s="279"/>
      <c r="G246" s="279"/>
      <c r="H246" s="279"/>
      <c r="I246" s="279"/>
      <c r="J246" s="279"/>
      <c r="K246" s="279"/>
      <c r="L246" s="279"/>
      <c r="M246" s="279"/>
      <c r="N246" s="279"/>
      <c r="O246" s="279"/>
      <c r="P246" s="296"/>
    </row>
    <row r="247" spans="1:16" ht="18" customHeight="1" x14ac:dyDescent="0.25">
      <c r="A247" s="299"/>
      <c r="B247" s="303"/>
      <c r="C247" s="297"/>
      <c r="D247" s="280"/>
      <c r="E247" s="280"/>
      <c r="F247" s="280"/>
      <c r="G247" s="280"/>
      <c r="H247" s="280"/>
      <c r="I247" s="280"/>
      <c r="J247" s="280"/>
      <c r="K247" s="280"/>
      <c r="L247" s="280"/>
      <c r="M247" s="280"/>
      <c r="N247" s="280"/>
      <c r="O247" s="280"/>
      <c r="P247" s="298"/>
    </row>
    <row r="248" spans="1:16" ht="18" customHeight="1" x14ac:dyDescent="0.25">
      <c r="A248" s="299"/>
      <c r="B248" s="301" t="s">
        <v>160</v>
      </c>
      <c r="C248" s="293" t="s">
        <v>359</v>
      </c>
      <c r="D248" s="278"/>
      <c r="E248" s="278"/>
      <c r="F248" s="278"/>
      <c r="G248" s="278"/>
      <c r="H248" s="278"/>
      <c r="I248" s="278"/>
      <c r="J248" s="278"/>
      <c r="K248" s="278"/>
      <c r="L248" s="278"/>
      <c r="M248" s="278"/>
      <c r="N248" s="278"/>
      <c r="O248" s="278"/>
      <c r="P248" s="294"/>
    </row>
    <row r="249" spans="1:16" ht="18" customHeight="1" x14ac:dyDescent="0.25">
      <c r="A249" s="299"/>
      <c r="B249" s="302"/>
      <c r="C249" s="295"/>
      <c r="D249" s="279"/>
      <c r="E249" s="279"/>
      <c r="F249" s="279"/>
      <c r="G249" s="279"/>
      <c r="H249" s="279"/>
      <c r="I249" s="279"/>
      <c r="J249" s="279"/>
      <c r="K249" s="279"/>
      <c r="L249" s="279"/>
      <c r="M249" s="279"/>
      <c r="N249" s="279"/>
      <c r="O249" s="279"/>
      <c r="P249" s="296"/>
    </row>
    <row r="250" spans="1:16" ht="18" customHeight="1" x14ac:dyDescent="0.25">
      <c r="A250" s="299"/>
      <c r="B250" s="302"/>
      <c r="C250" s="295"/>
      <c r="D250" s="279"/>
      <c r="E250" s="279"/>
      <c r="F250" s="279"/>
      <c r="G250" s="279"/>
      <c r="H250" s="279"/>
      <c r="I250" s="279"/>
      <c r="J250" s="279"/>
      <c r="K250" s="279"/>
      <c r="L250" s="279"/>
      <c r="M250" s="279"/>
      <c r="N250" s="279"/>
      <c r="O250" s="279"/>
      <c r="P250" s="296"/>
    </row>
    <row r="251" spans="1:16" ht="18" customHeight="1" x14ac:dyDescent="0.25">
      <c r="A251" s="299"/>
      <c r="B251" s="302"/>
      <c r="C251" s="295"/>
      <c r="D251" s="279"/>
      <c r="E251" s="279"/>
      <c r="F251" s="279"/>
      <c r="G251" s="279"/>
      <c r="H251" s="279"/>
      <c r="I251" s="279"/>
      <c r="J251" s="279"/>
      <c r="K251" s="279"/>
      <c r="L251" s="279"/>
      <c r="M251" s="279"/>
      <c r="N251" s="279"/>
      <c r="O251" s="279"/>
      <c r="P251" s="296"/>
    </row>
    <row r="252" spans="1:16" ht="18" customHeight="1" x14ac:dyDescent="0.25">
      <c r="A252" s="299"/>
      <c r="B252" s="302"/>
      <c r="C252" s="295"/>
      <c r="D252" s="279"/>
      <c r="E252" s="279"/>
      <c r="F252" s="279"/>
      <c r="G252" s="279"/>
      <c r="H252" s="279"/>
      <c r="I252" s="279"/>
      <c r="J252" s="279"/>
      <c r="K252" s="279"/>
      <c r="L252" s="279"/>
      <c r="M252" s="279"/>
      <c r="N252" s="279"/>
      <c r="O252" s="279"/>
      <c r="P252" s="296"/>
    </row>
    <row r="253" spans="1:16" ht="18" customHeight="1" x14ac:dyDescent="0.25">
      <c r="A253" s="299"/>
      <c r="B253" s="303"/>
      <c r="C253" s="297"/>
      <c r="D253" s="280"/>
      <c r="E253" s="280"/>
      <c r="F253" s="280"/>
      <c r="G253" s="280"/>
      <c r="H253" s="280"/>
      <c r="I253" s="280"/>
      <c r="J253" s="280"/>
      <c r="K253" s="280"/>
      <c r="L253" s="280"/>
      <c r="M253" s="280"/>
      <c r="N253" s="280"/>
      <c r="O253" s="280"/>
      <c r="P253" s="298"/>
    </row>
    <row r="254" spans="1:16" ht="18" customHeight="1" x14ac:dyDescent="0.25">
      <c r="A254" s="299"/>
      <c r="B254" s="301" t="s">
        <v>161</v>
      </c>
      <c r="C254" s="293" t="s">
        <v>360</v>
      </c>
      <c r="D254" s="278"/>
      <c r="E254" s="278"/>
      <c r="F254" s="278"/>
      <c r="G254" s="278"/>
      <c r="H254" s="278"/>
      <c r="I254" s="278"/>
      <c r="J254" s="278"/>
      <c r="K254" s="278"/>
      <c r="L254" s="278"/>
      <c r="M254" s="278"/>
      <c r="N254" s="278"/>
      <c r="O254" s="278"/>
      <c r="P254" s="294"/>
    </row>
    <row r="255" spans="1:16" ht="18" customHeight="1" x14ac:dyDescent="0.25">
      <c r="A255" s="299"/>
      <c r="B255" s="302"/>
      <c r="C255" s="295"/>
      <c r="D255" s="279"/>
      <c r="E255" s="279"/>
      <c r="F255" s="279"/>
      <c r="G255" s="279"/>
      <c r="H255" s="279"/>
      <c r="I255" s="279"/>
      <c r="J255" s="279"/>
      <c r="K255" s="279"/>
      <c r="L255" s="279"/>
      <c r="M255" s="279"/>
      <c r="N255" s="279"/>
      <c r="O255" s="279"/>
      <c r="P255" s="296"/>
    </row>
    <row r="256" spans="1:16" ht="18" customHeight="1" x14ac:dyDescent="0.25">
      <c r="A256" s="299"/>
      <c r="B256" s="302"/>
      <c r="C256" s="295"/>
      <c r="D256" s="279"/>
      <c r="E256" s="279"/>
      <c r="F256" s="279"/>
      <c r="G256" s="279"/>
      <c r="H256" s="279"/>
      <c r="I256" s="279"/>
      <c r="J256" s="279"/>
      <c r="K256" s="279"/>
      <c r="L256" s="279"/>
      <c r="M256" s="279"/>
      <c r="N256" s="279"/>
      <c r="O256" s="279"/>
      <c r="P256" s="296"/>
    </row>
    <row r="257" spans="1:16" ht="18" customHeight="1" x14ac:dyDescent="0.25">
      <c r="A257" s="299"/>
      <c r="B257" s="302"/>
      <c r="C257" s="295"/>
      <c r="D257" s="279"/>
      <c r="E257" s="279"/>
      <c r="F257" s="279"/>
      <c r="G257" s="279"/>
      <c r="H257" s="279"/>
      <c r="I257" s="279"/>
      <c r="J257" s="279"/>
      <c r="K257" s="279"/>
      <c r="L257" s="279"/>
      <c r="M257" s="279"/>
      <c r="N257" s="279"/>
      <c r="O257" s="279"/>
      <c r="P257" s="296"/>
    </row>
    <row r="258" spans="1:16" ht="18" customHeight="1" x14ac:dyDescent="0.25">
      <c r="A258" s="299"/>
      <c r="B258" s="302"/>
      <c r="C258" s="295"/>
      <c r="D258" s="279"/>
      <c r="E258" s="279"/>
      <c r="F258" s="279"/>
      <c r="G258" s="279"/>
      <c r="H258" s="279"/>
      <c r="I258" s="279"/>
      <c r="J258" s="279"/>
      <c r="K258" s="279"/>
      <c r="L258" s="279"/>
      <c r="M258" s="279"/>
      <c r="N258" s="279"/>
      <c r="O258" s="279"/>
      <c r="P258" s="296"/>
    </row>
    <row r="259" spans="1:16" ht="18" customHeight="1" x14ac:dyDescent="0.25">
      <c r="A259" s="299"/>
      <c r="B259" s="303"/>
      <c r="C259" s="297"/>
      <c r="D259" s="280"/>
      <c r="E259" s="280"/>
      <c r="F259" s="280"/>
      <c r="G259" s="280"/>
      <c r="H259" s="280"/>
      <c r="I259" s="280"/>
      <c r="J259" s="280"/>
      <c r="K259" s="280"/>
      <c r="L259" s="280"/>
      <c r="M259" s="280"/>
      <c r="N259" s="280"/>
      <c r="O259" s="280"/>
      <c r="P259" s="298"/>
    </row>
  </sheetData>
  <sheetProtection algorithmName="SHA-512" hashValue="xrp8EeDwFOow2vPKTwQ2cNi0Gl9V7wmXxtJp98yx6qneqzI2fSsBVtiOG03pEC62u2HOtOLDeTAIr8rPsoTKwA==" saltValue="as8pFjMgP28Q4dPkiDpDfQ==" spinCount="100000" sheet="1" objects="1" scenarios="1" selectLockedCells="1" selectUnlockedCells="1"/>
  <customSheetViews>
    <customSheetView guid="{2C8F1B9A-382E-4931-8877-AAEA129AEDFB}" topLeftCell="A246">
      <selection activeCell="C8" sqref="C8:P13"/>
      <pageMargins left="0.7" right="0.7" top="0.75" bottom="0.75" header="0.3" footer="0.3"/>
      <pageSetup orientation="portrait" horizontalDpi="4294967293" verticalDpi="4294967293" r:id="rId1"/>
    </customSheetView>
  </customSheetViews>
  <mergeCells count="100">
    <mergeCell ref="C2:P7"/>
    <mergeCell ref="B2:B7"/>
    <mergeCell ref="B1:P1"/>
    <mergeCell ref="A1:A25"/>
    <mergeCell ref="C254:P259"/>
    <mergeCell ref="B20:B25"/>
    <mergeCell ref="C14:P19"/>
    <mergeCell ref="B14:B19"/>
    <mergeCell ref="C8:P13"/>
    <mergeCell ref="B8:B13"/>
    <mergeCell ref="C228:P233"/>
    <mergeCell ref="A235:A259"/>
    <mergeCell ref="B235:P235"/>
    <mergeCell ref="B236:B241"/>
    <mergeCell ref="C236:P241"/>
    <mergeCell ref="B242:B247"/>
    <mergeCell ref="C242:P247"/>
    <mergeCell ref="B248:B253"/>
    <mergeCell ref="C248:P253"/>
    <mergeCell ref="B254:B259"/>
    <mergeCell ref="C202:P207"/>
    <mergeCell ref="A209:A233"/>
    <mergeCell ref="B209:P209"/>
    <mergeCell ref="B210:B215"/>
    <mergeCell ref="C210:P215"/>
    <mergeCell ref="B216:B221"/>
    <mergeCell ref="C216:P221"/>
    <mergeCell ref="B222:B227"/>
    <mergeCell ref="C222:P227"/>
    <mergeCell ref="B228:B233"/>
    <mergeCell ref="A183:A207"/>
    <mergeCell ref="B183:P183"/>
    <mergeCell ref="B184:B189"/>
    <mergeCell ref="C184:P189"/>
    <mergeCell ref="B190:B195"/>
    <mergeCell ref="C190:P195"/>
    <mergeCell ref="B196:B201"/>
    <mergeCell ref="C196:P201"/>
    <mergeCell ref="B202:B207"/>
    <mergeCell ref="A157:A181"/>
    <mergeCell ref="B157:P157"/>
    <mergeCell ref="B158:B163"/>
    <mergeCell ref="C158:P163"/>
    <mergeCell ref="B164:B169"/>
    <mergeCell ref="C164:P169"/>
    <mergeCell ref="B170:B175"/>
    <mergeCell ref="C170:P175"/>
    <mergeCell ref="B176:B181"/>
    <mergeCell ref="C176:P181"/>
    <mergeCell ref="A131:A155"/>
    <mergeCell ref="B131:P131"/>
    <mergeCell ref="B132:B137"/>
    <mergeCell ref="C132:P137"/>
    <mergeCell ref="B138:B143"/>
    <mergeCell ref="C138:P143"/>
    <mergeCell ref="B144:B149"/>
    <mergeCell ref="C144:P149"/>
    <mergeCell ref="B150:B155"/>
    <mergeCell ref="C150:P155"/>
    <mergeCell ref="A105:A129"/>
    <mergeCell ref="B105:P105"/>
    <mergeCell ref="B106:B111"/>
    <mergeCell ref="C106:P111"/>
    <mergeCell ref="B112:B117"/>
    <mergeCell ref="C112:P117"/>
    <mergeCell ref="B118:B123"/>
    <mergeCell ref="C118:P123"/>
    <mergeCell ref="B124:B129"/>
    <mergeCell ref="C124:P129"/>
    <mergeCell ref="A79:A103"/>
    <mergeCell ref="B79:P79"/>
    <mergeCell ref="B80:B85"/>
    <mergeCell ref="C80:P85"/>
    <mergeCell ref="B86:B91"/>
    <mergeCell ref="C86:P91"/>
    <mergeCell ref="B92:B97"/>
    <mergeCell ref="C92:P97"/>
    <mergeCell ref="B98:B103"/>
    <mergeCell ref="C98:P103"/>
    <mergeCell ref="A53:A77"/>
    <mergeCell ref="B53:P53"/>
    <mergeCell ref="B54:B59"/>
    <mergeCell ref="C54:P59"/>
    <mergeCell ref="B60:B65"/>
    <mergeCell ref="C60:P65"/>
    <mergeCell ref="B66:B71"/>
    <mergeCell ref="C66:P71"/>
    <mergeCell ref="B72:B77"/>
    <mergeCell ref="C72:P77"/>
    <mergeCell ref="C20:P25"/>
    <mergeCell ref="A27:A51"/>
    <mergeCell ref="B27:P27"/>
    <mergeCell ref="B28:B33"/>
    <mergeCell ref="C28:P33"/>
    <mergeCell ref="B34:B39"/>
    <mergeCell ref="C34:P39"/>
    <mergeCell ref="B40:B45"/>
    <mergeCell ref="C40:P45"/>
    <mergeCell ref="B46:B51"/>
    <mergeCell ref="C46:P51"/>
  </mergeCells>
  <pageMargins left="0.7" right="0.7" top="0.75" bottom="0.75" header="0.3" footer="0.3"/>
  <pageSetup orientation="portrait" horizontalDpi="4294967293" verticalDpi="4294967293"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336"/>
  <sheetViews>
    <sheetView zoomScaleNormal="100" workbookViewId="0">
      <pane ySplit="1" topLeftCell="A163" activePane="bottomLeft" state="frozen"/>
      <selection activeCell="C158" sqref="B150:P175"/>
      <selection pane="bottomLeft" activeCell="C158" sqref="B150:P175"/>
    </sheetView>
  </sheetViews>
  <sheetFormatPr defaultRowHeight="15.75" customHeight="1" x14ac:dyDescent="0.25"/>
  <cols>
    <col min="1" max="1" width="9.5703125" style="16" bestFit="1" customWidth="1"/>
    <col min="2" max="4" width="11.42578125" style="16" bestFit="1" customWidth="1"/>
    <col min="5" max="5" width="3.140625" style="16" bestFit="1" customWidth="1"/>
    <col min="6" max="6" width="7.42578125" style="16" bestFit="1" customWidth="1"/>
    <col min="7" max="7" width="9.140625" style="16" bestFit="1" customWidth="1"/>
    <col min="8" max="8" width="11.28515625" style="16" bestFit="1" customWidth="1"/>
    <col min="9" max="9" width="5.7109375" style="16" bestFit="1" customWidth="1"/>
    <col min="10" max="10" width="82.42578125" style="5" customWidth="1"/>
    <col min="11" max="11" width="9.140625" style="5"/>
  </cols>
  <sheetData>
    <row r="1" spans="1:10" ht="15.75" customHeight="1" x14ac:dyDescent="0.25">
      <c r="A1" s="35" t="s">
        <v>125</v>
      </c>
      <c r="B1" s="35" t="s">
        <v>168</v>
      </c>
      <c r="C1" s="35" t="s">
        <v>168</v>
      </c>
      <c r="D1" s="35" t="s">
        <v>168</v>
      </c>
      <c r="E1" s="35" t="s">
        <v>169</v>
      </c>
      <c r="F1" s="35" t="s">
        <v>170</v>
      </c>
      <c r="G1" s="35" t="s">
        <v>37</v>
      </c>
      <c r="H1" s="35" t="s">
        <v>187</v>
      </c>
      <c r="I1" s="35" t="s">
        <v>223</v>
      </c>
      <c r="J1" s="41" t="s">
        <v>171</v>
      </c>
    </row>
    <row r="2" spans="1:10" ht="15.75" customHeight="1" x14ac:dyDescent="0.25">
      <c r="A2" s="18" t="s">
        <v>127</v>
      </c>
      <c r="B2" s="18" t="s">
        <v>172</v>
      </c>
      <c r="C2" s="18" t="s">
        <v>173</v>
      </c>
      <c r="D2" s="18" t="s">
        <v>174</v>
      </c>
      <c r="E2" s="18">
        <v>4</v>
      </c>
      <c r="F2" s="18" t="s">
        <v>175</v>
      </c>
      <c r="G2" s="18" t="s">
        <v>176</v>
      </c>
      <c r="H2" s="18" t="s">
        <v>188</v>
      </c>
      <c r="I2" s="19">
        <v>30</v>
      </c>
      <c r="J2" s="307" t="s">
        <v>177</v>
      </c>
    </row>
    <row r="3" spans="1:10" ht="15.75" customHeight="1" x14ac:dyDescent="0.25">
      <c r="J3" s="308"/>
    </row>
    <row r="4" spans="1:10" ht="15.75" customHeight="1" x14ac:dyDescent="0.25">
      <c r="J4" s="308"/>
    </row>
    <row r="5" spans="1:10" ht="15.75" customHeight="1" x14ac:dyDescent="0.25">
      <c r="J5" s="308"/>
    </row>
    <row r="6" spans="1:10" ht="15.75" customHeight="1" x14ac:dyDescent="0.25">
      <c r="J6" s="308"/>
    </row>
    <row r="7" spans="1:10" ht="15.75" customHeight="1" x14ac:dyDescent="0.25">
      <c r="J7" s="307" t="s">
        <v>178</v>
      </c>
    </row>
    <row r="8" spans="1:10" ht="15.75" customHeight="1" x14ac:dyDescent="0.25">
      <c r="J8" s="307"/>
    </row>
    <row r="9" spans="1:10" ht="15.75" customHeight="1" x14ac:dyDescent="0.25">
      <c r="J9" s="307"/>
    </row>
    <row r="10" spans="1:10" ht="15.75" customHeight="1" x14ac:dyDescent="0.25">
      <c r="J10" s="307"/>
    </row>
    <row r="11" spans="1:10" ht="15.75" customHeight="1" x14ac:dyDescent="0.25">
      <c r="J11" s="307" t="s">
        <v>179</v>
      </c>
    </row>
    <row r="12" spans="1:10" ht="15.75" customHeight="1" x14ac:dyDescent="0.25">
      <c r="J12" s="308"/>
    </row>
    <row r="13" spans="1:10" ht="15.75" customHeight="1" x14ac:dyDescent="0.25">
      <c r="J13" s="308"/>
    </row>
    <row r="14" spans="1:10" ht="15.75" customHeight="1" x14ac:dyDescent="0.25">
      <c r="J14" s="307" t="s">
        <v>180</v>
      </c>
    </row>
    <row r="15" spans="1:10" ht="15.75" customHeight="1" x14ac:dyDescent="0.25">
      <c r="J15" s="308"/>
    </row>
    <row r="16" spans="1:10" ht="15.75" customHeight="1" x14ac:dyDescent="0.25">
      <c r="J16" s="308"/>
    </row>
    <row r="17" spans="1:10" ht="15.75" customHeight="1" x14ac:dyDescent="0.25">
      <c r="J17" s="308"/>
    </row>
    <row r="19" spans="1:10" ht="15.75" customHeight="1" x14ac:dyDescent="0.25">
      <c r="A19" s="17" t="s">
        <v>128</v>
      </c>
      <c r="B19" s="309" t="s">
        <v>224</v>
      </c>
      <c r="C19" s="310"/>
      <c r="D19" s="311"/>
      <c r="E19" s="17">
        <v>4</v>
      </c>
      <c r="F19" s="17" t="s">
        <v>175</v>
      </c>
      <c r="G19" s="17" t="s">
        <v>176</v>
      </c>
      <c r="H19" s="17" t="s">
        <v>128</v>
      </c>
      <c r="I19" s="20">
        <v>30</v>
      </c>
      <c r="J19" s="307" t="s">
        <v>181</v>
      </c>
    </row>
    <row r="20" spans="1:10" ht="15.75" customHeight="1" x14ac:dyDescent="0.25">
      <c r="J20" s="308"/>
    </row>
    <row r="21" spans="1:10" ht="15.75" customHeight="1" x14ac:dyDescent="0.25">
      <c r="J21" s="307" t="s">
        <v>182</v>
      </c>
    </row>
    <row r="22" spans="1:10" ht="15.75" customHeight="1" x14ac:dyDescent="0.25">
      <c r="J22" s="308"/>
    </row>
    <row r="24" spans="1:10" ht="15.75" customHeight="1" x14ac:dyDescent="0.25">
      <c r="A24" s="17" t="s">
        <v>129</v>
      </c>
      <c r="B24" s="17" t="s">
        <v>183</v>
      </c>
      <c r="C24" s="17" t="s">
        <v>184</v>
      </c>
      <c r="D24" s="17" t="s">
        <v>185</v>
      </c>
      <c r="E24" s="17">
        <v>4</v>
      </c>
      <c r="F24" s="17" t="s">
        <v>186</v>
      </c>
      <c r="G24" s="17" t="s">
        <v>176</v>
      </c>
      <c r="H24" s="17" t="s">
        <v>189</v>
      </c>
      <c r="I24" s="20">
        <v>30</v>
      </c>
      <c r="J24" s="307" t="s">
        <v>190</v>
      </c>
    </row>
    <row r="25" spans="1:10" ht="15.75" customHeight="1" x14ac:dyDescent="0.25">
      <c r="J25" s="308"/>
    </row>
    <row r="26" spans="1:10" ht="15.75" customHeight="1" x14ac:dyDescent="0.25">
      <c r="J26" s="308"/>
    </row>
    <row r="27" spans="1:10" ht="15.75" customHeight="1" x14ac:dyDescent="0.25">
      <c r="J27" s="307" t="s">
        <v>191</v>
      </c>
    </row>
    <row r="28" spans="1:10" ht="15.75" customHeight="1" x14ac:dyDescent="0.25">
      <c r="J28" s="308"/>
    </row>
    <row r="29" spans="1:10" ht="15.75" customHeight="1" x14ac:dyDescent="0.25">
      <c r="J29" s="308"/>
    </row>
    <row r="30" spans="1:10" ht="15.75" customHeight="1" x14ac:dyDescent="0.25">
      <c r="J30" s="308"/>
    </row>
    <row r="31" spans="1:10" ht="15.75" customHeight="1" x14ac:dyDescent="0.25">
      <c r="J31" s="307" t="s">
        <v>192</v>
      </c>
    </row>
    <row r="32" spans="1:10" ht="15.75" customHeight="1" x14ac:dyDescent="0.25">
      <c r="J32" s="308"/>
    </row>
    <row r="33" spans="1:10" ht="15.75" customHeight="1" x14ac:dyDescent="0.25">
      <c r="J33" s="308"/>
    </row>
    <row r="34" spans="1:10" ht="15.75" customHeight="1" x14ac:dyDescent="0.25">
      <c r="J34" s="307" t="s">
        <v>193</v>
      </c>
    </row>
    <row r="35" spans="1:10" ht="15.75" customHeight="1" x14ac:dyDescent="0.25">
      <c r="J35" s="308"/>
    </row>
    <row r="37" spans="1:10" ht="15.75" customHeight="1" x14ac:dyDescent="0.25">
      <c r="A37" s="17" t="s">
        <v>194</v>
      </c>
      <c r="B37" s="17" t="s">
        <v>197</v>
      </c>
      <c r="C37" s="292" t="s">
        <v>195</v>
      </c>
      <c r="D37" s="292"/>
      <c r="E37" s="17">
        <v>4</v>
      </c>
      <c r="F37" s="17" t="s">
        <v>186</v>
      </c>
      <c r="G37" s="17" t="s">
        <v>176</v>
      </c>
      <c r="H37" s="17" t="s">
        <v>200</v>
      </c>
      <c r="I37" s="20">
        <v>30</v>
      </c>
      <c r="J37" s="307" t="s">
        <v>201</v>
      </c>
    </row>
    <row r="38" spans="1:10" ht="15.75" customHeight="1" x14ac:dyDescent="0.25">
      <c r="C38" s="17" t="s">
        <v>183</v>
      </c>
      <c r="D38" s="17" t="s">
        <v>198</v>
      </c>
      <c r="J38" s="308"/>
    </row>
    <row r="39" spans="1:10" ht="15.75" customHeight="1" x14ac:dyDescent="0.25">
      <c r="C39" s="292" t="s">
        <v>196</v>
      </c>
      <c r="D39" s="292"/>
      <c r="J39" s="308"/>
    </row>
    <row r="40" spans="1:10" ht="15.75" customHeight="1" x14ac:dyDescent="0.25">
      <c r="C40" s="17" t="s">
        <v>173</v>
      </c>
      <c r="D40" s="17" t="s">
        <v>199</v>
      </c>
      <c r="J40" s="308"/>
    </row>
    <row r="41" spans="1:10" ht="15.75" customHeight="1" x14ac:dyDescent="0.25">
      <c r="J41" s="308"/>
    </row>
    <row r="42" spans="1:10" ht="15.75" customHeight="1" x14ac:dyDescent="0.25">
      <c r="J42" s="307" t="s">
        <v>202</v>
      </c>
    </row>
    <row r="43" spans="1:10" ht="15.75" customHeight="1" x14ac:dyDescent="0.25">
      <c r="J43" s="308"/>
    </row>
    <row r="44" spans="1:10" ht="15.75" customHeight="1" x14ac:dyDescent="0.25">
      <c r="J44" s="308"/>
    </row>
    <row r="45" spans="1:10" ht="15.75" customHeight="1" x14ac:dyDescent="0.25">
      <c r="J45" s="308"/>
    </row>
    <row r="46" spans="1:10" ht="15.75" customHeight="1" x14ac:dyDescent="0.25">
      <c r="J46" s="307" t="s">
        <v>203</v>
      </c>
    </row>
    <row r="47" spans="1:10" ht="15.75" customHeight="1" x14ac:dyDescent="0.25">
      <c r="J47" s="308"/>
    </row>
    <row r="49" spans="1:10" ht="15.75" customHeight="1" x14ac:dyDescent="0.25">
      <c r="A49" s="17" t="s">
        <v>130</v>
      </c>
      <c r="B49" s="17" t="s">
        <v>204</v>
      </c>
      <c r="C49" s="17" t="s">
        <v>184</v>
      </c>
      <c r="D49" s="17" t="s">
        <v>205</v>
      </c>
      <c r="E49" s="17">
        <v>6</v>
      </c>
      <c r="F49" s="17" t="s">
        <v>186</v>
      </c>
      <c r="G49" s="17" t="s">
        <v>176</v>
      </c>
      <c r="H49" s="17" t="s">
        <v>206</v>
      </c>
      <c r="I49" s="20">
        <v>30</v>
      </c>
      <c r="J49" s="307" t="s">
        <v>207</v>
      </c>
    </row>
    <row r="50" spans="1:10" ht="15.75" customHeight="1" x14ac:dyDescent="0.25">
      <c r="J50" s="307"/>
    </row>
    <row r="51" spans="1:10" ht="15.75" customHeight="1" x14ac:dyDescent="0.25">
      <c r="J51" s="307"/>
    </row>
    <row r="52" spans="1:10" ht="15.75" customHeight="1" x14ac:dyDescent="0.25">
      <c r="J52" s="307"/>
    </row>
    <row r="53" spans="1:10" ht="15.75" customHeight="1" x14ac:dyDescent="0.25">
      <c r="J53" s="307"/>
    </row>
    <row r="54" spans="1:10" ht="15.75" customHeight="1" x14ac:dyDescent="0.25">
      <c r="J54" s="307"/>
    </row>
    <row r="55" spans="1:10" ht="15.75" customHeight="1" x14ac:dyDescent="0.25">
      <c r="J55" s="307"/>
    </row>
    <row r="56" spans="1:10" ht="15.75" customHeight="1" x14ac:dyDescent="0.25">
      <c r="J56" s="307" t="s">
        <v>208</v>
      </c>
    </row>
    <row r="57" spans="1:10" ht="15.75" customHeight="1" x14ac:dyDescent="0.25">
      <c r="J57" s="308"/>
    </row>
    <row r="58" spans="1:10" ht="15.75" customHeight="1" x14ac:dyDescent="0.25">
      <c r="J58" s="308"/>
    </row>
    <row r="59" spans="1:10" ht="15.75" customHeight="1" x14ac:dyDescent="0.25">
      <c r="J59" s="307" t="s">
        <v>209</v>
      </c>
    </row>
    <row r="60" spans="1:10" ht="15.75" customHeight="1" x14ac:dyDescent="0.25">
      <c r="J60" s="308"/>
    </row>
    <row r="61" spans="1:10" ht="15.75" customHeight="1" x14ac:dyDescent="0.25">
      <c r="J61" s="308"/>
    </row>
    <row r="62" spans="1:10" ht="15.75" customHeight="1" x14ac:dyDescent="0.25">
      <c r="J62" s="307" t="s">
        <v>210</v>
      </c>
    </row>
    <row r="63" spans="1:10" ht="15.75" customHeight="1" x14ac:dyDescent="0.25">
      <c r="J63" s="308"/>
    </row>
    <row r="64" spans="1:10" ht="15.75" customHeight="1" x14ac:dyDescent="0.25">
      <c r="J64" s="308"/>
    </row>
    <row r="65" spans="1:10" ht="15.75" customHeight="1" x14ac:dyDescent="0.25">
      <c r="J65" s="308"/>
    </row>
    <row r="67" spans="1:10" ht="15.75" customHeight="1" x14ac:dyDescent="0.25">
      <c r="A67" s="17" t="s">
        <v>131</v>
      </c>
      <c r="B67" s="17" t="s">
        <v>183</v>
      </c>
      <c r="C67" s="17" t="s">
        <v>204</v>
      </c>
      <c r="D67" s="17" t="s">
        <v>185</v>
      </c>
      <c r="E67" s="17">
        <v>6</v>
      </c>
      <c r="F67" s="17" t="s">
        <v>186</v>
      </c>
      <c r="G67" s="17" t="s">
        <v>176</v>
      </c>
      <c r="H67" s="17" t="s">
        <v>131</v>
      </c>
      <c r="I67" s="20">
        <v>30</v>
      </c>
      <c r="J67" s="307" t="s">
        <v>211</v>
      </c>
    </row>
    <row r="68" spans="1:10" ht="15.75" customHeight="1" x14ac:dyDescent="0.25">
      <c r="J68" s="308"/>
    </row>
    <row r="69" spans="1:10" ht="15.75" customHeight="1" x14ac:dyDescent="0.25">
      <c r="J69" s="308"/>
    </row>
    <row r="70" spans="1:10" ht="15.75" customHeight="1" x14ac:dyDescent="0.25">
      <c r="J70" s="308"/>
    </row>
    <row r="71" spans="1:10" ht="15.75" customHeight="1" x14ac:dyDescent="0.25">
      <c r="J71" s="307" t="s">
        <v>212</v>
      </c>
    </row>
    <row r="72" spans="1:10" ht="15.75" customHeight="1" x14ac:dyDescent="0.25">
      <c r="J72" s="308"/>
    </row>
    <row r="73" spans="1:10" ht="15.75" customHeight="1" x14ac:dyDescent="0.25">
      <c r="J73" s="307" t="s">
        <v>214</v>
      </c>
    </row>
    <row r="74" spans="1:10" ht="15.75" customHeight="1" x14ac:dyDescent="0.25">
      <c r="J74" s="308"/>
    </row>
    <row r="75" spans="1:10" ht="15.75" customHeight="1" x14ac:dyDescent="0.25">
      <c r="J75" s="307" t="s">
        <v>213</v>
      </c>
    </row>
    <row r="76" spans="1:10" ht="15.75" customHeight="1" x14ac:dyDescent="0.25">
      <c r="J76" s="308"/>
    </row>
    <row r="77" spans="1:10" ht="15.75" customHeight="1" x14ac:dyDescent="0.25">
      <c r="J77" s="308"/>
    </row>
    <row r="78" spans="1:10" ht="15.75" customHeight="1" x14ac:dyDescent="0.25">
      <c r="J78" s="308"/>
    </row>
    <row r="79" spans="1:10" ht="15.75" customHeight="1" x14ac:dyDescent="0.25">
      <c r="J79" s="308"/>
    </row>
    <row r="81" spans="1:10" ht="15.75" customHeight="1" x14ac:dyDescent="0.25">
      <c r="A81" s="17" t="s">
        <v>215</v>
      </c>
      <c r="B81" s="17" t="s">
        <v>216</v>
      </c>
      <c r="C81" s="17" t="s">
        <v>173</v>
      </c>
      <c r="D81" s="17" t="s">
        <v>217</v>
      </c>
      <c r="E81" s="17">
        <v>2</v>
      </c>
      <c r="F81" s="17" t="s">
        <v>218</v>
      </c>
      <c r="G81" s="17" t="s">
        <v>176</v>
      </c>
      <c r="H81" s="17" t="s">
        <v>215</v>
      </c>
      <c r="I81" s="20">
        <v>30</v>
      </c>
      <c r="J81" s="307" t="s">
        <v>219</v>
      </c>
    </row>
    <row r="82" spans="1:10" ht="15.75" customHeight="1" x14ac:dyDescent="0.25">
      <c r="J82" s="308"/>
    </row>
    <row r="83" spans="1:10" ht="15.75" customHeight="1" x14ac:dyDescent="0.25">
      <c r="J83" s="308"/>
    </row>
    <row r="84" spans="1:10" ht="15.75" customHeight="1" x14ac:dyDescent="0.25">
      <c r="J84" s="308"/>
    </row>
    <row r="85" spans="1:10" ht="15.75" customHeight="1" x14ac:dyDescent="0.25">
      <c r="J85" s="308"/>
    </row>
    <row r="86" spans="1:10" ht="15.75" customHeight="1" x14ac:dyDescent="0.25">
      <c r="J86" s="307" t="s">
        <v>220</v>
      </c>
    </row>
    <row r="87" spans="1:10" ht="15.75" customHeight="1" x14ac:dyDescent="0.25">
      <c r="J87" s="308"/>
    </row>
    <row r="88" spans="1:10" ht="15.75" customHeight="1" x14ac:dyDescent="0.25">
      <c r="J88" s="307" t="s">
        <v>221</v>
      </c>
    </row>
    <row r="89" spans="1:10" ht="15.75" customHeight="1" x14ac:dyDescent="0.25">
      <c r="J89" s="308"/>
    </row>
    <row r="90" spans="1:10" ht="15.75" customHeight="1" x14ac:dyDescent="0.25">
      <c r="J90" s="308"/>
    </row>
    <row r="91" spans="1:10" ht="15.75" customHeight="1" x14ac:dyDescent="0.25">
      <c r="J91" s="308"/>
    </row>
    <row r="92" spans="1:10" ht="15.75" customHeight="1" x14ac:dyDescent="0.25">
      <c r="J92" s="308"/>
    </row>
    <row r="93" spans="1:10" ht="15.75" customHeight="1" x14ac:dyDescent="0.25">
      <c r="J93" s="307" t="s">
        <v>222</v>
      </c>
    </row>
    <row r="94" spans="1:10" ht="15.75" customHeight="1" x14ac:dyDescent="0.25">
      <c r="J94" s="308"/>
    </row>
    <row r="96" spans="1:10" ht="15.75" customHeight="1" x14ac:dyDescent="0.25">
      <c r="A96" s="116" t="s">
        <v>413</v>
      </c>
      <c r="B96" s="116" t="s">
        <v>204</v>
      </c>
      <c r="C96" s="116" t="s">
        <v>184</v>
      </c>
      <c r="D96" s="116" t="s">
        <v>430</v>
      </c>
      <c r="E96" s="116">
        <v>6</v>
      </c>
      <c r="F96" s="116" t="s">
        <v>186</v>
      </c>
      <c r="G96" s="116" t="s">
        <v>176</v>
      </c>
      <c r="H96" s="116" t="s">
        <v>413</v>
      </c>
      <c r="I96" s="119">
        <v>20</v>
      </c>
      <c r="J96" s="307" t="s">
        <v>431</v>
      </c>
    </row>
    <row r="97" spans="1:10" ht="15.75" customHeight="1" x14ac:dyDescent="0.25">
      <c r="J97" s="308"/>
    </row>
    <row r="98" spans="1:10" ht="15.75" customHeight="1" x14ac:dyDescent="0.25">
      <c r="J98" s="307" t="s">
        <v>432</v>
      </c>
    </row>
    <row r="99" spans="1:10" ht="15.75" customHeight="1" x14ac:dyDescent="0.25">
      <c r="J99" s="308"/>
    </row>
    <row r="100" spans="1:10" ht="15.75" customHeight="1" x14ac:dyDescent="0.25">
      <c r="J100" s="308"/>
    </row>
    <row r="101" spans="1:10" ht="15.75" customHeight="1" x14ac:dyDescent="0.25">
      <c r="J101" s="308"/>
    </row>
    <row r="102" spans="1:10" ht="15.75" customHeight="1" x14ac:dyDescent="0.25">
      <c r="J102" s="307" t="s">
        <v>433</v>
      </c>
    </row>
    <row r="103" spans="1:10" ht="15.75" customHeight="1" x14ac:dyDescent="0.25">
      <c r="J103" s="308"/>
    </row>
    <row r="104" spans="1:10" ht="15.75" customHeight="1" x14ac:dyDescent="0.25">
      <c r="J104" s="308"/>
    </row>
    <row r="105" spans="1:10" ht="15.75" customHeight="1" x14ac:dyDescent="0.25">
      <c r="J105" s="307" t="s">
        <v>434</v>
      </c>
    </row>
    <row r="106" spans="1:10" ht="15.75" customHeight="1" x14ac:dyDescent="0.25">
      <c r="J106" s="308"/>
    </row>
    <row r="107" spans="1:10" ht="15.75" customHeight="1" x14ac:dyDescent="0.25">
      <c r="J107" s="308"/>
    </row>
    <row r="108" spans="1:10" ht="15.75" customHeight="1" x14ac:dyDescent="0.25">
      <c r="J108" s="307" t="s">
        <v>435</v>
      </c>
    </row>
    <row r="109" spans="1:10" ht="15.75" customHeight="1" x14ac:dyDescent="0.25">
      <c r="J109" s="308"/>
    </row>
    <row r="111" spans="1:10" ht="15.75" customHeight="1" x14ac:dyDescent="0.25">
      <c r="A111" s="116" t="s">
        <v>414</v>
      </c>
      <c r="B111" s="116" t="s">
        <v>216</v>
      </c>
      <c r="C111" s="116" t="s">
        <v>173</v>
      </c>
      <c r="D111" s="116" t="s">
        <v>436</v>
      </c>
      <c r="E111" s="116">
        <v>4</v>
      </c>
      <c r="F111" s="116" t="s">
        <v>186</v>
      </c>
      <c r="G111" s="116" t="s">
        <v>176</v>
      </c>
      <c r="H111" s="116" t="s">
        <v>414</v>
      </c>
      <c r="I111" s="119">
        <v>30</v>
      </c>
      <c r="J111" s="307" t="s">
        <v>437</v>
      </c>
    </row>
    <row r="112" spans="1:10" ht="15.75" customHeight="1" x14ac:dyDescent="0.25">
      <c r="J112" s="308"/>
    </row>
    <row r="113" spans="1:11" ht="15.75" customHeight="1" x14ac:dyDescent="0.25">
      <c r="J113" s="307" t="s">
        <v>438</v>
      </c>
    </row>
    <row r="114" spans="1:11" ht="15.75" customHeight="1" x14ac:dyDescent="0.25">
      <c r="J114" s="308"/>
    </row>
    <row r="115" spans="1:11" ht="15.75" customHeight="1" x14ac:dyDescent="0.25">
      <c r="J115" s="304" t="s">
        <v>439</v>
      </c>
    </row>
    <row r="116" spans="1:11" ht="15.75" customHeight="1" x14ac:dyDescent="0.25">
      <c r="J116" s="306"/>
    </row>
    <row r="117" spans="1:11" ht="15.75" customHeight="1" x14ac:dyDescent="0.25">
      <c r="J117" s="307" t="s">
        <v>440</v>
      </c>
    </row>
    <row r="118" spans="1:11" ht="15.75" customHeight="1" x14ac:dyDescent="0.25">
      <c r="J118" s="308"/>
    </row>
    <row r="119" spans="1:11" ht="15.75" customHeight="1" x14ac:dyDescent="0.25">
      <c r="K119"/>
    </row>
    <row r="120" spans="1:11" ht="15.75" customHeight="1" x14ac:dyDescent="0.25">
      <c r="A120" s="116" t="s">
        <v>441</v>
      </c>
      <c r="B120" s="116" t="s">
        <v>204</v>
      </c>
      <c r="C120" s="116" t="s">
        <v>442</v>
      </c>
      <c r="D120" s="116" t="s">
        <v>217</v>
      </c>
      <c r="E120" s="116">
        <v>4</v>
      </c>
      <c r="F120" s="116" t="s">
        <v>218</v>
      </c>
      <c r="G120" s="116" t="s">
        <v>176</v>
      </c>
      <c r="H120" s="116" t="s">
        <v>415</v>
      </c>
      <c r="I120" s="119">
        <v>20</v>
      </c>
      <c r="J120" s="307" t="s">
        <v>445</v>
      </c>
      <c r="K120"/>
    </row>
    <row r="121" spans="1:11" ht="15.75" customHeight="1" x14ac:dyDescent="0.25">
      <c r="B121" s="16" t="s">
        <v>443</v>
      </c>
      <c r="C121" s="16" t="s">
        <v>197</v>
      </c>
      <c r="J121" s="308"/>
      <c r="K121"/>
    </row>
    <row r="122" spans="1:11" ht="15.75" customHeight="1" x14ac:dyDescent="0.25">
      <c r="B122" s="16" t="s">
        <v>444</v>
      </c>
      <c r="C122" s="16" t="s">
        <v>173</v>
      </c>
      <c r="J122" s="308"/>
      <c r="K122"/>
    </row>
    <row r="123" spans="1:11" ht="15.75" customHeight="1" x14ac:dyDescent="0.25">
      <c r="J123" s="307" t="s">
        <v>446</v>
      </c>
    </row>
    <row r="124" spans="1:11" ht="15.75" customHeight="1" x14ac:dyDescent="0.25">
      <c r="J124" s="308"/>
    </row>
    <row r="125" spans="1:11" ht="15.75" customHeight="1" x14ac:dyDescent="0.25">
      <c r="J125" s="307" t="s">
        <v>447</v>
      </c>
    </row>
    <row r="126" spans="1:11" ht="15.75" customHeight="1" x14ac:dyDescent="0.25">
      <c r="J126" s="308"/>
    </row>
    <row r="127" spans="1:11" ht="15.75" customHeight="1" x14ac:dyDescent="0.25">
      <c r="J127" s="307" t="s">
        <v>448</v>
      </c>
    </row>
    <row r="128" spans="1:11" ht="15.75" customHeight="1" x14ac:dyDescent="0.25">
      <c r="J128" s="308"/>
    </row>
    <row r="129" spans="1:10" ht="15.75" customHeight="1" x14ac:dyDescent="0.25">
      <c r="J129" s="308"/>
    </row>
    <row r="130" spans="1:10" ht="15.75" customHeight="1" x14ac:dyDescent="0.25">
      <c r="J130" s="117" t="s">
        <v>449</v>
      </c>
    </row>
    <row r="132" spans="1:10" ht="15.75" customHeight="1" x14ac:dyDescent="0.25">
      <c r="A132" s="116" t="s">
        <v>418</v>
      </c>
      <c r="B132" s="309" t="s">
        <v>224</v>
      </c>
      <c r="C132" s="310"/>
      <c r="D132" s="311"/>
      <c r="E132" s="116">
        <v>4</v>
      </c>
      <c r="F132" s="116" t="s">
        <v>186</v>
      </c>
      <c r="G132" s="116" t="s">
        <v>176</v>
      </c>
      <c r="H132" s="116" t="s">
        <v>450</v>
      </c>
      <c r="I132" s="119">
        <v>30</v>
      </c>
      <c r="J132" s="307" t="s">
        <v>451</v>
      </c>
    </row>
    <row r="133" spans="1:10" ht="15.75" customHeight="1" x14ac:dyDescent="0.25">
      <c r="J133" s="308"/>
    </row>
    <row r="134" spans="1:10" ht="15.75" customHeight="1" x14ac:dyDescent="0.25">
      <c r="J134" s="307" t="s">
        <v>452</v>
      </c>
    </row>
    <row r="135" spans="1:10" ht="15.75" customHeight="1" x14ac:dyDescent="0.25">
      <c r="J135" s="308"/>
    </row>
    <row r="136" spans="1:10" ht="15.75" customHeight="1" x14ac:dyDescent="0.25">
      <c r="J136" s="117" t="s">
        <v>453</v>
      </c>
    </row>
    <row r="137" spans="1:10" ht="15.75" customHeight="1" x14ac:dyDescent="0.25">
      <c r="J137" s="117" t="s">
        <v>454</v>
      </c>
    </row>
    <row r="139" spans="1:10" ht="15.75" customHeight="1" x14ac:dyDescent="0.25">
      <c r="A139" s="116" t="s">
        <v>419</v>
      </c>
      <c r="B139" s="309" t="s">
        <v>224</v>
      </c>
      <c r="C139" s="310"/>
      <c r="D139" s="311"/>
      <c r="E139" s="116">
        <v>6</v>
      </c>
      <c r="F139" s="116" t="s">
        <v>186</v>
      </c>
      <c r="G139" s="116" t="s">
        <v>176</v>
      </c>
      <c r="H139" s="116" t="s">
        <v>455</v>
      </c>
      <c r="I139" s="119">
        <v>30</v>
      </c>
      <c r="J139" s="117" t="s">
        <v>456</v>
      </c>
    </row>
    <row r="140" spans="1:10" ht="15.75" customHeight="1" x14ac:dyDescent="0.25">
      <c r="J140" s="117" t="s">
        <v>457</v>
      </c>
    </row>
    <row r="141" spans="1:10" ht="15.75" customHeight="1" x14ac:dyDescent="0.25">
      <c r="J141" s="307" t="s">
        <v>458</v>
      </c>
    </row>
    <row r="142" spans="1:10" ht="15.75" customHeight="1" x14ac:dyDescent="0.25">
      <c r="J142" s="308"/>
    </row>
    <row r="143" spans="1:10" ht="15.75" customHeight="1" x14ac:dyDescent="0.25">
      <c r="J143" s="308"/>
    </row>
    <row r="144" spans="1:10" ht="15.75" customHeight="1" x14ac:dyDescent="0.25">
      <c r="J144" s="308"/>
    </row>
    <row r="145" spans="1:10" ht="15.75" customHeight="1" x14ac:dyDescent="0.25">
      <c r="J145" s="117" t="s">
        <v>459</v>
      </c>
    </row>
    <row r="147" spans="1:10" ht="15.75" customHeight="1" x14ac:dyDescent="0.25">
      <c r="A147" s="116" t="s">
        <v>420</v>
      </c>
      <c r="B147" s="116" t="s">
        <v>216</v>
      </c>
      <c r="C147" s="116" t="s">
        <v>197</v>
      </c>
      <c r="D147" s="116" t="s">
        <v>217</v>
      </c>
      <c r="E147" s="116">
        <v>2</v>
      </c>
      <c r="F147" s="116" t="s">
        <v>218</v>
      </c>
      <c r="G147" s="116" t="s">
        <v>176</v>
      </c>
      <c r="H147" s="116" t="s">
        <v>420</v>
      </c>
      <c r="I147" s="119">
        <v>20</v>
      </c>
      <c r="J147" s="307" t="s">
        <v>460</v>
      </c>
    </row>
    <row r="148" spans="1:10" ht="15.75" customHeight="1" x14ac:dyDescent="0.25">
      <c r="J148" s="308"/>
    </row>
    <row r="149" spans="1:10" ht="15.75" customHeight="1" x14ac:dyDescent="0.25">
      <c r="J149" s="118"/>
    </row>
    <row r="150" spans="1:10" ht="15.75" customHeight="1" x14ac:dyDescent="0.25">
      <c r="J150" s="307" t="s">
        <v>461</v>
      </c>
    </row>
    <row r="151" spans="1:10" ht="15.75" customHeight="1" x14ac:dyDescent="0.25">
      <c r="J151" s="308"/>
    </row>
    <row r="152" spans="1:10" ht="15.75" customHeight="1" x14ac:dyDescent="0.25">
      <c r="J152" s="123" t="s">
        <v>462</v>
      </c>
    </row>
    <row r="154" spans="1:10" ht="15.75" customHeight="1" x14ac:dyDescent="0.25">
      <c r="A154" s="116" t="s">
        <v>421</v>
      </c>
      <c r="B154" s="116" t="s">
        <v>204</v>
      </c>
      <c r="C154" s="116" t="s">
        <v>173</v>
      </c>
      <c r="D154" s="116" t="s">
        <v>174</v>
      </c>
      <c r="E154" s="116">
        <v>4</v>
      </c>
      <c r="F154" s="116" t="s">
        <v>186</v>
      </c>
      <c r="G154" s="116" t="s">
        <v>176</v>
      </c>
      <c r="H154" s="116" t="s">
        <v>463</v>
      </c>
      <c r="I154" s="119">
        <v>30</v>
      </c>
      <c r="J154" s="307" t="s">
        <v>464</v>
      </c>
    </row>
    <row r="155" spans="1:10" ht="15.75" customHeight="1" x14ac:dyDescent="0.25">
      <c r="J155" s="308"/>
    </row>
    <row r="156" spans="1:10" ht="15.75" customHeight="1" x14ac:dyDescent="0.25">
      <c r="J156" s="308"/>
    </row>
    <row r="157" spans="1:10" ht="15.75" customHeight="1" x14ac:dyDescent="0.25">
      <c r="J157" s="308"/>
    </row>
    <row r="158" spans="1:10" ht="15.75" customHeight="1" x14ac:dyDescent="0.25">
      <c r="J158" s="308"/>
    </row>
    <row r="159" spans="1:10" ht="15.75" customHeight="1" x14ac:dyDescent="0.25">
      <c r="J159" s="304" t="s">
        <v>465</v>
      </c>
    </row>
    <row r="160" spans="1:10" ht="15.75" customHeight="1" x14ac:dyDescent="0.25">
      <c r="J160" s="305"/>
    </row>
    <row r="161" spans="1:10" ht="15.75" customHeight="1" x14ac:dyDescent="0.25">
      <c r="J161" s="305"/>
    </row>
    <row r="162" spans="1:10" ht="15.75" customHeight="1" x14ac:dyDescent="0.25">
      <c r="J162" s="305"/>
    </row>
    <row r="163" spans="1:10" ht="15.75" customHeight="1" x14ac:dyDescent="0.25">
      <c r="J163" s="305"/>
    </row>
    <row r="164" spans="1:10" ht="15.75" customHeight="1" x14ac:dyDescent="0.25">
      <c r="J164" s="305"/>
    </row>
    <row r="165" spans="1:10" ht="15.75" customHeight="1" x14ac:dyDescent="0.25">
      <c r="J165" s="305"/>
    </row>
    <row r="166" spans="1:10" ht="15.75" customHeight="1" x14ac:dyDescent="0.25">
      <c r="J166" s="305"/>
    </row>
    <row r="167" spans="1:10" ht="15.75" customHeight="1" x14ac:dyDescent="0.25">
      <c r="J167" s="306"/>
    </row>
    <row r="168" spans="1:10" ht="15.75" customHeight="1" x14ac:dyDescent="0.25">
      <c r="J168" s="304" t="s">
        <v>466</v>
      </c>
    </row>
    <row r="169" spans="1:10" ht="15.75" customHeight="1" x14ac:dyDescent="0.25">
      <c r="J169" s="305"/>
    </row>
    <row r="170" spans="1:10" ht="15.75" customHeight="1" x14ac:dyDescent="0.25">
      <c r="J170" s="306"/>
    </row>
    <row r="171" spans="1:10" ht="15.75" customHeight="1" x14ac:dyDescent="0.25">
      <c r="J171" s="307" t="s">
        <v>467</v>
      </c>
    </row>
    <row r="172" spans="1:10" ht="15.75" customHeight="1" x14ac:dyDescent="0.25">
      <c r="J172" s="308"/>
    </row>
    <row r="173" spans="1:10" ht="15.75" customHeight="1" x14ac:dyDescent="0.25">
      <c r="J173" s="308"/>
    </row>
    <row r="174" spans="1:10" ht="15.75" customHeight="1" x14ac:dyDescent="0.25">
      <c r="J174" s="308"/>
    </row>
    <row r="176" spans="1:10" ht="15.75" customHeight="1" x14ac:dyDescent="0.25">
      <c r="A176" s="116" t="s">
        <v>422</v>
      </c>
      <c r="B176" s="116" t="s">
        <v>204</v>
      </c>
      <c r="C176" s="116" t="s">
        <v>173</v>
      </c>
      <c r="D176" s="116" t="s">
        <v>174</v>
      </c>
      <c r="E176" s="116">
        <v>6</v>
      </c>
      <c r="F176" s="116" t="s">
        <v>186</v>
      </c>
      <c r="G176" s="116" t="s">
        <v>176</v>
      </c>
      <c r="H176" s="116" t="s">
        <v>468</v>
      </c>
      <c r="I176" s="119">
        <v>30</v>
      </c>
      <c r="J176" s="307" t="s">
        <v>469</v>
      </c>
    </row>
    <row r="177" spans="10:10" ht="15.75" customHeight="1" x14ac:dyDescent="0.25">
      <c r="J177" s="308"/>
    </row>
    <row r="178" spans="10:10" ht="15.75" customHeight="1" x14ac:dyDescent="0.25">
      <c r="J178" s="308"/>
    </row>
    <row r="179" spans="10:10" ht="15.75" customHeight="1" x14ac:dyDescent="0.25">
      <c r="J179" s="308"/>
    </row>
    <row r="180" spans="10:10" ht="15.75" customHeight="1" x14ac:dyDescent="0.25">
      <c r="J180" s="308"/>
    </row>
    <row r="181" spans="10:10" ht="15.75" customHeight="1" x14ac:dyDescent="0.25">
      <c r="J181" s="307" t="s">
        <v>513</v>
      </c>
    </row>
    <row r="182" spans="10:10" ht="15.75" customHeight="1" x14ac:dyDescent="0.25">
      <c r="J182" s="308"/>
    </row>
    <row r="183" spans="10:10" ht="15.75" customHeight="1" x14ac:dyDescent="0.25">
      <c r="J183" s="308"/>
    </row>
    <row r="184" spans="10:10" ht="15.75" customHeight="1" x14ac:dyDescent="0.25">
      <c r="J184" s="308"/>
    </row>
    <row r="185" spans="10:10" ht="15.75" customHeight="1" x14ac:dyDescent="0.25">
      <c r="J185" s="307" t="s">
        <v>470</v>
      </c>
    </row>
    <row r="186" spans="10:10" ht="15.75" customHeight="1" x14ac:dyDescent="0.25">
      <c r="J186" s="308"/>
    </row>
    <row r="187" spans="10:10" ht="15.75" customHeight="1" x14ac:dyDescent="0.25">
      <c r="J187" s="308"/>
    </row>
    <row r="188" spans="10:10" ht="15.75" customHeight="1" x14ac:dyDescent="0.25">
      <c r="J188" s="308"/>
    </row>
    <row r="189" spans="10:10" ht="15.75" customHeight="1" x14ac:dyDescent="0.25">
      <c r="J189" s="308"/>
    </row>
    <row r="190" spans="10:10" ht="15.75" customHeight="1" x14ac:dyDescent="0.25">
      <c r="J190" s="304" t="s">
        <v>471</v>
      </c>
    </row>
    <row r="191" spans="10:10" ht="15.75" customHeight="1" x14ac:dyDescent="0.25">
      <c r="J191" s="305"/>
    </row>
    <row r="192" spans="10:10" ht="15.75" customHeight="1" x14ac:dyDescent="0.25">
      <c r="J192" s="305"/>
    </row>
    <row r="193" spans="10:10" ht="15.75" customHeight="1" x14ac:dyDescent="0.25">
      <c r="J193" s="305"/>
    </row>
    <row r="194" spans="10:10" ht="15.75" customHeight="1" x14ac:dyDescent="0.25">
      <c r="J194" s="305"/>
    </row>
    <row r="195" spans="10:10" ht="15.75" customHeight="1" x14ac:dyDescent="0.25">
      <c r="J195" s="305"/>
    </row>
    <row r="196" spans="10:10" ht="15.75" customHeight="1" x14ac:dyDescent="0.25">
      <c r="J196" s="305"/>
    </row>
    <row r="197" spans="10:10" ht="15.75" customHeight="1" x14ac:dyDescent="0.25">
      <c r="J197" s="305"/>
    </row>
    <row r="198" spans="10:10" ht="15.75" customHeight="1" x14ac:dyDescent="0.25">
      <c r="J198" s="305"/>
    </row>
    <row r="199" spans="10:10" ht="15.75" customHeight="1" x14ac:dyDescent="0.25">
      <c r="J199" s="305"/>
    </row>
    <row r="200" spans="10:10" ht="15.75" customHeight="1" x14ac:dyDescent="0.25">
      <c r="J200" s="307" t="s">
        <v>472</v>
      </c>
    </row>
    <row r="201" spans="10:10" ht="15.75" customHeight="1" x14ac:dyDescent="0.25">
      <c r="J201" s="308"/>
    </row>
    <row r="202" spans="10:10" ht="15.75" customHeight="1" x14ac:dyDescent="0.25">
      <c r="J202" s="308"/>
    </row>
    <row r="203" spans="10:10" ht="15.75" customHeight="1" x14ac:dyDescent="0.25">
      <c r="J203" s="304" t="s">
        <v>473</v>
      </c>
    </row>
    <row r="204" spans="10:10" ht="15.75" customHeight="1" x14ac:dyDescent="0.25">
      <c r="J204" s="305"/>
    </row>
    <row r="205" spans="10:10" ht="15.75" customHeight="1" x14ac:dyDescent="0.25">
      <c r="J205" s="305"/>
    </row>
    <row r="206" spans="10:10" ht="15.75" customHeight="1" x14ac:dyDescent="0.25">
      <c r="J206" s="305"/>
    </row>
    <row r="207" spans="10:10" ht="15.75" customHeight="1" x14ac:dyDescent="0.25">
      <c r="J207" s="305"/>
    </row>
    <row r="208" spans="10:10" ht="15.75" customHeight="1" x14ac:dyDescent="0.25">
      <c r="J208" s="306"/>
    </row>
    <row r="209" spans="1:10" ht="15.75" customHeight="1" x14ac:dyDescent="0.25">
      <c r="J209" s="307" t="s">
        <v>474</v>
      </c>
    </row>
    <row r="210" spans="1:10" ht="15.75" customHeight="1" x14ac:dyDescent="0.25">
      <c r="J210" s="307"/>
    </row>
    <row r="211" spans="1:10" ht="15.75" customHeight="1" x14ac:dyDescent="0.25">
      <c r="J211" s="307"/>
    </row>
    <row r="213" spans="1:10" ht="15.75" customHeight="1" x14ac:dyDescent="0.25">
      <c r="A213" s="116" t="s">
        <v>423</v>
      </c>
      <c r="B213" s="116" t="s">
        <v>173</v>
      </c>
      <c r="C213" s="116" t="s">
        <v>184</v>
      </c>
      <c r="D213" s="116"/>
      <c r="E213" s="116">
        <v>4</v>
      </c>
      <c r="F213" s="116" t="s">
        <v>186</v>
      </c>
      <c r="G213" s="116" t="s">
        <v>176</v>
      </c>
      <c r="H213" s="116" t="s">
        <v>423</v>
      </c>
      <c r="I213" s="119">
        <v>30</v>
      </c>
      <c r="J213" s="307" t="s">
        <v>475</v>
      </c>
    </row>
    <row r="214" spans="1:10" ht="15.75" customHeight="1" x14ac:dyDescent="0.25">
      <c r="J214" s="308"/>
    </row>
    <row r="215" spans="1:10" ht="15.75" customHeight="1" x14ac:dyDescent="0.25">
      <c r="J215" s="308"/>
    </row>
    <row r="216" spans="1:10" ht="15.75" customHeight="1" x14ac:dyDescent="0.25">
      <c r="J216" s="308"/>
    </row>
    <row r="217" spans="1:10" ht="15.75" customHeight="1" x14ac:dyDescent="0.25">
      <c r="J217" s="307" t="s">
        <v>476</v>
      </c>
    </row>
    <row r="218" spans="1:10" ht="15.75" customHeight="1" x14ac:dyDescent="0.25">
      <c r="J218" s="308"/>
    </row>
    <row r="219" spans="1:10" ht="15.75" customHeight="1" x14ac:dyDescent="0.25">
      <c r="J219" s="307" t="s">
        <v>477</v>
      </c>
    </row>
    <row r="220" spans="1:10" ht="15.75" customHeight="1" x14ac:dyDescent="0.25">
      <c r="J220" s="308"/>
    </row>
    <row r="221" spans="1:10" ht="15.75" customHeight="1" x14ac:dyDescent="0.25">
      <c r="J221" s="308"/>
    </row>
    <row r="222" spans="1:10" ht="15.75" customHeight="1" x14ac:dyDescent="0.25">
      <c r="J222" s="304" t="s">
        <v>478</v>
      </c>
    </row>
    <row r="223" spans="1:10" ht="15.75" customHeight="1" x14ac:dyDescent="0.25">
      <c r="J223" s="305"/>
    </row>
    <row r="224" spans="1:10" ht="15.75" customHeight="1" x14ac:dyDescent="0.25">
      <c r="J224" s="306"/>
    </row>
    <row r="225" spans="1:10" ht="15.75" customHeight="1" x14ac:dyDescent="0.25">
      <c r="J225" s="307" t="s">
        <v>479</v>
      </c>
    </row>
    <row r="226" spans="1:10" ht="15.75" customHeight="1" x14ac:dyDescent="0.25">
      <c r="J226" s="308"/>
    </row>
    <row r="227" spans="1:10" ht="15.75" customHeight="1" x14ac:dyDescent="0.25">
      <c r="J227" s="308"/>
    </row>
    <row r="228" spans="1:10" ht="15.75" customHeight="1" x14ac:dyDescent="0.25">
      <c r="J228" s="308"/>
    </row>
    <row r="229" spans="1:10" ht="15.75" customHeight="1" x14ac:dyDescent="0.25">
      <c r="J229" s="308"/>
    </row>
    <row r="230" spans="1:10" ht="15.75" customHeight="1" x14ac:dyDescent="0.25">
      <c r="J230" s="308"/>
    </row>
    <row r="232" spans="1:10" ht="15.75" customHeight="1" x14ac:dyDescent="0.25">
      <c r="A232" s="116" t="s">
        <v>424</v>
      </c>
      <c r="B232" s="116" t="s">
        <v>480</v>
      </c>
      <c r="C232" s="116" t="s">
        <v>481</v>
      </c>
      <c r="D232" s="116" t="s">
        <v>185</v>
      </c>
      <c r="E232" s="116">
        <v>4</v>
      </c>
      <c r="F232" s="116" t="s">
        <v>186</v>
      </c>
      <c r="G232" s="116" t="s">
        <v>176</v>
      </c>
      <c r="H232" s="116" t="s">
        <v>482</v>
      </c>
      <c r="I232" s="119">
        <v>20</v>
      </c>
      <c r="J232" s="307" t="s">
        <v>483</v>
      </c>
    </row>
    <row r="233" spans="1:10" ht="15.75" customHeight="1" x14ac:dyDescent="0.25">
      <c r="J233" s="308"/>
    </row>
    <row r="234" spans="1:10" ht="15.75" customHeight="1" x14ac:dyDescent="0.25">
      <c r="J234" s="307" t="s">
        <v>484</v>
      </c>
    </row>
    <row r="235" spans="1:10" ht="15.75" customHeight="1" x14ac:dyDescent="0.25">
      <c r="J235" s="308"/>
    </row>
    <row r="236" spans="1:10" ht="15.75" customHeight="1" x14ac:dyDescent="0.25">
      <c r="J236" s="304" t="s">
        <v>485</v>
      </c>
    </row>
    <row r="237" spans="1:10" ht="15.75" customHeight="1" x14ac:dyDescent="0.25">
      <c r="J237" s="305"/>
    </row>
    <row r="238" spans="1:10" ht="15.75" customHeight="1" x14ac:dyDescent="0.25">
      <c r="J238" s="306"/>
    </row>
    <row r="239" spans="1:10" ht="15.75" customHeight="1" x14ac:dyDescent="0.25">
      <c r="J239" s="307" t="s">
        <v>486</v>
      </c>
    </row>
    <row r="240" spans="1:10" ht="15.75" customHeight="1" x14ac:dyDescent="0.25">
      <c r="J240" s="308"/>
    </row>
    <row r="241" spans="1:10" ht="15.75" customHeight="1" x14ac:dyDescent="0.25">
      <c r="J241" s="308"/>
    </row>
    <row r="242" spans="1:10" ht="15.75" customHeight="1" x14ac:dyDescent="0.25">
      <c r="J242" s="308"/>
    </row>
    <row r="243" spans="1:10" ht="15.75" customHeight="1" x14ac:dyDescent="0.25">
      <c r="J243" s="308"/>
    </row>
    <row r="244" spans="1:10" ht="15.75" customHeight="1" x14ac:dyDescent="0.25">
      <c r="J244" s="307" t="s">
        <v>487</v>
      </c>
    </row>
    <row r="245" spans="1:10" ht="15.75" customHeight="1" x14ac:dyDescent="0.25">
      <c r="J245" s="308"/>
    </row>
    <row r="246" spans="1:10" ht="15.75" customHeight="1" x14ac:dyDescent="0.25">
      <c r="J246" s="307" t="s">
        <v>488</v>
      </c>
    </row>
    <row r="247" spans="1:10" ht="15.75" customHeight="1" x14ac:dyDescent="0.25">
      <c r="J247" s="308"/>
    </row>
    <row r="248" spans="1:10" ht="15.75" customHeight="1" x14ac:dyDescent="0.25">
      <c r="J248" s="307" t="s">
        <v>489</v>
      </c>
    </row>
    <row r="249" spans="1:10" ht="15.75" customHeight="1" x14ac:dyDescent="0.25">
      <c r="J249" s="308"/>
    </row>
    <row r="250" spans="1:10" ht="15.75" customHeight="1" x14ac:dyDescent="0.25">
      <c r="J250" s="308"/>
    </row>
    <row r="252" spans="1:10" ht="15.75" customHeight="1" x14ac:dyDescent="0.25">
      <c r="A252" s="116" t="s">
        <v>425</v>
      </c>
      <c r="B252" s="116" t="s">
        <v>183</v>
      </c>
      <c r="C252" s="116" t="s">
        <v>173</v>
      </c>
      <c r="D252" s="116" t="s">
        <v>199</v>
      </c>
      <c r="E252" s="116">
        <v>4</v>
      </c>
      <c r="F252" s="116" t="s">
        <v>186</v>
      </c>
      <c r="G252" s="116" t="s">
        <v>176</v>
      </c>
      <c r="H252" s="116" t="s">
        <v>425</v>
      </c>
      <c r="I252" s="119">
        <v>30</v>
      </c>
      <c r="J252" s="307" t="s">
        <v>490</v>
      </c>
    </row>
    <row r="253" spans="1:10" ht="15.75" customHeight="1" x14ac:dyDescent="0.25">
      <c r="J253" s="308"/>
    </row>
    <row r="254" spans="1:10" ht="15.75" customHeight="1" x14ac:dyDescent="0.25">
      <c r="J254" s="307" t="s">
        <v>491</v>
      </c>
    </row>
    <row r="255" spans="1:10" ht="15.75" customHeight="1" x14ac:dyDescent="0.25">
      <c r="J255" s="308"/>
    </row>
    <row r="256" spans="1:10" ht="15.75" customHeight="1" x14ac:dyDescent="0.25">
      <c r="J256" s="307" t="s">
        <v>492</v>
      </c>
    </row>
    <row r="257" spans="1:10" ht="15.75" customHeight="1" x14ac:dyDescent="0.25">
      <c r="J257" s="308"/>
    </row>
    <row r="258" spans="1:10" ht="15.75" customHeight="1" x14ac:dyDescent="0.25">
      <c r="J258" s="308"/>
    </row>
    <row r="259" spans="1:10" ht="15.75" customHeight="1" x14ac:dyDescent="0.25">
      <c r="J259" s="308"/>
    </row>
    <row r="260" spans="1:10" ht="15.75" customHeight="1" x14ac:dyDescent="0.25">
      <c r="J260" s="304" t="s">
        <v>493</v>
      </c>
    </row>
    <row r="261" spans="1:10" ht="15.75" customHeight="1" x14ac:dyDescent="0.25">
      <c r="J261" s="305"/>
    </row>
    <row r="262" spans="1:10" ht="15.75" customHeight="1" x14ac:dyDescent="0.25">
      <c r="J262" s="305"/>
    </row>
    <row r="263" spans="1:10" ht="15.75" customHeight="1" x14ac:dyDescent="0.25">
      <c r="J263" s="306"/>
    </row>
    <row r="265" spans="1:10" ht="15.75" customHeight="1" x14ac:dyDescent="0.25">
      <c r="A265" s="116" t="s">
        <v>426</v>
      </c>
      <c r="B265" s="309" t="s">
        <v>224</v>
      </c>
      <c r="C265" s="310"/>
      <c r="D265" s="311"/>
      <c r="E265" s="116">
        <v>4</v>
      </c>
      <c r="F265" s="116" t="s">
        <v>186</v>
      </c>
      <c r="G265" s="116" t="s">
        <v>176</v>
      </c>
      <c r="H265" s="116" t="s">
        <v>494</v>
      </c>
      <c r="I265" s="119">
        <v>30</v>
      </c>
      <c r="J265" s="307" t="s">
        <v>495</v>
      </c>
    </row>
    <row r="266" spans="1:10" ht="15.75" customHeight="1" x14ac:dyDescent="0.25">
      <c r="J266" s="308"/>
    </row>
    <row r="267" spans="1:10" ht="15.75" customHeight="1" x14ac:dyDescent="0.25">
      <c r="J267" s="308"/>
    </row>
    <row r="268" spans="1:10" ht="15.75" customHeight="1" x14ac:dyDescent="0.25">
      <c r="J268" s="307" t="s">
        <v>496</v>
      </c>
    </row>
    <row r="269" spans="1:10" ht="15.75" customHeight="1" x14ac:dyDescent="0.25">
      <c r="J269" s="308"/>
    </row>
    <row r="270" spans="1:10" ht="15.75" customHeight="1" x14ac:dyDescent="0.25">
      <c r="J270" s="307" t="s">
        <v>497</v>
      </c>
    </row>
    <row r="271" spans="1:10" ht="15.75" customHeight="1" x14ac:dyDescent="0.25">
      <c r="J271" s="308"/>
    </row>
    <row r="272" spans="1:10" ht="15.75" customHeight="1" x14ac:dyDescent="0.25">
      <c r="J272" s="308"/>
    </row>
    <row r="273" spans="1:10" ht="15.75" customHeight="1" x14ac:dyDescent="0.25">
      <c r="J273" s="304" t="s">
        <v>498</v>
      </c>
    </row>
    <row r="274" spans="1:10" ht="15.75" customHeight="1" x14ac:dyDescent="0.25">
      <c r="J274" s="305"/>
    </row>
    <row r="275" spans="1:10" ht="15.75" customHeight="1" x14ac:dyDescent="0.25">
      <c r="J275" s="305"/>
    </row>
    <row r="276" spans="1:10" ht="15.75" customHeight="1" x14ac:dyDescent="0.25">
      <c r="J276" s="305"/>
    </row>
    <row r="277" spans="1:10" ht="15.75" customHeight="1" x14ac:dyDescent="0.25">
      <c r="J277" s="306"/>
    </row>
    <row r="279" spans="1:10" ht="15.75" customHeight="1" x14ac:dyDescent="0.25">
      <c r="A279" s="116" t="s">
        <v>427</v>
      </c>
      <c r="B279" s="116" t="s">
        <v>216</v>
      </c>
      <c r="C279" s="116" t="s">
        <v>197</v>
      </c>
      <c r="D279" s="116" t="s">
        <v>198</v>
      </c>
      <c r="E279" s="116">
        <v>4</v>
      </c>
      <c r="F279" s="116" t="s">
        <v>186</v>
      </c>
      <c r="G279" s="116" t="s">
        <v>176</v>
      </c>
      <c r="H279" s="116" t="s">
        <v>427</v>
      </c>
      <c r="I279" s="119">
        <v>30</v>
      </c>
      <c r="J279" s="307" t="s">
        <v>499</v>
      </c>
    </row>
    <row r="280" spans="1:10" ht="15.75" customHeight="1" x14ac:dyDescent="0.25">
      <c r="J280" s="308"/>
    </row>
    <row r="281" spans="1:10" ht="15.75" customHeight="1" x14ac:dyDescent="0.25">
      <c r="J281" s="308"/>
    </row>
    <row r="282" spans="1:10" ht="15.75" customHeight="1" x14ac:dyDescent="0.25">
      <c r="J282" s="308"/>
    </row>
    <row r="283" spans="1:10" ht="15.75" customHeight="1" x14ac:dyDescent="0.25">
      <c r="J283" s="307" t="s">
        <v>500</v>
      </c>
    </row>
    <row r="284" spans="1:10" ht="15.75" customHeight="1" x14ac:dyDescent="0.25">
      <c r="J284" s="308"/>
    </row>
    <row r="285" spans="1:10" ht="15.75" customHeight="1" x14ac:dyDescent="0.25">
      <c r="J285" s="307" t="s">
        <v>501</v>
      </c>
    </row>
    <row r="286" spans="1:10" ht="15.75" customHeight="1" x14ac:dyDescent="0.25">
      <c r="J286" s="308"/>
    </row>
    <row r="287" spans="1:10" ht="15.75" customHeight="1" x14ac:dyDescent="0.25">
      <c r="J287" s="304" t="s">
        <v>502</v>
      </c>
    </row>
    <row r="288" spans="1:10" ht="15.75" customHeight="1" x14ac:dyDescent="0.25">
      <c r="J288" s="305"/>
    </row>
    <row r="289" spans="1:10" ht="15.75" customHeight="1" x14ac:dyDescent="0.25">
      <c r="J289" s="306"/>
    </row>
    <row r="291" spans="1:10" ht="15.75" customHeight="1" x14ac:dyDescent="0.25">
      <c r="A291" s="116" t="s">
        <v>428</v>
      </c>
      <c r="B291" s="116" t="s">
        <v>216</v>
      </c>
      <c r="C291" s="116" t="s">
        <v>184</v>
      </c>
      <c r="D291" s="116" t="s">
        <v>217</v>
      </c>
      <c r="E291" s="116">
        <v>2</v>
      </c>
      <c r="F291" s="116" t="s">
        <v>218</v>
      </c>
      <c r="G291" s="116" t="s">
        <v>176</v>
      </c>
      <c r="H291" s="116" t="s">
        <v>428</v>
      </c>
      <c r="I291" s="119">
        <v>20</v>
      </c>
      <c r="J291" s="307" t="s">
        <v>503</v>
      </c>
    </row>
    <row r="292" spans="1:10" ht="15.75" customHeight="1" x14ac:dyDescent="0.25">
      <c r="J292" s="308"/>
    </row>
    <row r="293" spans="1:10" ht="15.75" customHeight="1" x14ac:dyDescent="0.25">
      <c r="J293" s="308"/>
    </row>
    <row r="294" spans="1:10" ht="15.75" customHeight="1" x14ac:dyDescent="0.25">
      <c r="J294" s="308"/>
    </row>
    <row r="295" spans="1:10" ht="15.75" customHeight="1" x14ac:dyDescent="0.25">
      <c r="J295" s="308"/>
    </row>
    <row r="296" spans="1:10" ht="15.75" customHeight="1" x14ac:dyDescent="0.25">
      <c r="J296" s="307" t="s">
        <v>504</v>
      </c>
    </row>
    <row r="297" spans="1:10" ht="15.75" customHeight="1" x14ac:dyDescent="0.25">
      <c r="J297" s="308"/>
    </row>
    <row r="298" spans="1:10" ht="15.75" customHeight="1" x14ac:dyDescent="0.25">
      <c r="J298" s="307" t="s">
        <v>505</v>
      </c>
    </row>
    <row r="299" spans="1:10" ht="15.75" customHeight="1" x14ac:dyDescent="0.25">
      <c r="J299" s="308"/>
    </row>
    <row r="300" spans="1:10" ht="15.75" customHeight="1" x14ac:dyDescent="0.25">
      <c r="J300" s="308"/>
    </row>
    <row r="301" spans="1:10" ht="15.75" customHeight="1" x14ac:dyDescent="0.25">
      <c r="J301" s="304" t="s">
        <v>506</v>
      </c>
    </row>
    <row r="302" spans="1:10" ht="15.75" customHeight="1" x14ac:dyDescent="0.25">
      <c r="J302" s="305"/>
    </row>
    <row r="303" spans="1:10" ht="15.75" customHeight="1" x14ac:dyDescent="0.25">
      <c r="J303" s="306"/>
    </row>
    <row r="304" spans="1:10" ht="15.75" customHeight="1" x14ac:dyDescent="0.25">
      <c r="J304" s="307" t="s">
        <v>507</v>
      </c>
    </row>
    <row r="305" spans="1:10" ht="15.75" customHeight="1" x14ac:dyDescent="0.25">
      <c r="J305" s="307"/>
    </row>
    <row r="306" spans="1:10" ht="15.75" customHeight="1" x14ac:dyDescent="0.25">
      <c r="J306" s="307"/>
    </row>
    <row r="307" spans="1:10" ht="15.75" customHeight="1" x14ac:dyDescent="0.25">
      <c r="J307" s="307"/>
    </row>
    <row r="308" spans="1:10" ht="15.75" customHeight="1" x14ac:dyDescent="0.25">
      <c r="J308" s="307"/>
    </row>
    <row r="309" spans="1:10" ht="15.75" customHeight="1" x14ac:dyDescent="0.25">
      <c r="J309" s="307"/>
    </row>
    <row r="310" spans="1:10" ht="15.75" customHeight="1" x14ac:dyDescent="0.25">
      <c r="J310" s="307"/>
    </row>
    <row r="311" spans="1:10" ht="15.75" customHeight="1" x14ac:dyDescent="0.25">
      <c r="J311" s="307"/>
    </row>
    <row r="312" spans="1:10" ht="15.75" customHeight="1" x14ac:dyDescent="0.25">
      <c r="J312" s="307"/>
    </row>
    <row r="313" spans="1:10" ht="15.75" customHeight="1" x14ac:dyDescent="0.25">
      <c r="J313" s="307"/>
    </row>
    <row r="315" spans="1:10" ht="15.75" customHeight="1" x14ac:dyDescent="0.25">
      <c r="A315" s="116" t="s">
        <v>429</v>
      </c>
      <c r="B315" s="116" t="s">
        <v>216</v>
      </c>
      <c r="C315" s="116" t="s">
        <v>197</v>
      </c>
      <c r="D315" s="116" t="s">
        <v>217</v>
      </c>
      <c r="E315" s="116">
        <v>4</v>
      </c>
      <c r="F315" s="116" t="s">
        <v>186</v>
      </c>
      <c r="G315" s="116" t="s">
        <v>176</v>
      </c>
      <c r="H315" s="116" t="s">
        <v>429</v>
      </c>
      <c r="I315" s="119">
        <v>30</v>
      </c>
      <c r="J315" s="307" t="s">
        <v>508</v>
      </c>
    </row>
    <row r="316" spans="1:10" ht="15.75" customHeight="1" x14ac:dyDescent="0.25">
      <c r="J316" s="308"/>
    </row>
    <row r="317" spans="1:10" ht="15.75" customHeight="1" x14ac:dyDescent="0.25">
      <c r="J317" s="307" t="s">
        <v>509</v>
      </c>
    </row>
    <row r="318" spans="1:10" ht="15.75" customHeight="1" x14ac:dyDescent="0.25">
      <c r="J318" s="308"/>
    </row>
    <row r="319" spans="1:10" ht="15.75" customHeight="1" x14ac:dyDescent="0.25">
      <c r="J319" s="308"/>
    </row>
    <row r="320" spans="1:10" ht="15.75" customHeight="1" x14ac:dyDescent="0.25">
      <c r="J320" s="308"/>
    </row>
    <row r="321" spans="10:10" ht="15.75" customHeight="1" x14ac:dyDescent="0.25">
      <c r="J321" s="308"/>
    </row>
    <row r="322" spans="10:10" ht="15.75" customHeight="1" x14ac:dyDescent="0.25">
      <c r="J322" s="304" t="s">
        <v>510</v>
      </c>
    </row>
    <row r="323" spans="10:10" ht="15.75" customHeight="1" x14ac:dyDescent="0.25">
      <c r="J323" s="305"/>
    </row>
    <row r="324" spans="10:10" ht="15.75" customHeight="1" x14ac:dyDescent="0.25">
      <c r="J324" s="305"/>
    </row>
    <row r="325" spans="10:10" ht="15.75" customHeight="1" x14ac:dyDescent="0.25">
      <c r="J325" s="305"/>
    </row>
    <row r="326" spans="10:10" ht="15.75" customHeight="1" x14ac:dyDescent="0.25">
      <c r="J326" s="305"/>
    </row>
    <row r="327" spans="10:10" ht="15.75" customHeight="1" x14ac:dyDescent="0.25">
      <c r="J327" s="306"/>
    </row>
    <row r="328" spans="10:10" ht="15.75" customHeight="1" x14ac:dyDescent="0.25">
      <c r="J328" s="304" t="s">
        <v>511</v>
      </c>
    </row>
    <row r="329" spans="10:10" ht="15.75" customHeight="1" x14ac:dyDescent="0.25">
      <c r="J329" s="305"/>
    </row>
    <row r="330" spans="10:10" ht="15.75" customHeight="1" x14ac:dyDescent="0.25">
      <c r="J330" s="306"/>
    </row>
    <row r="331" spans="10:10" ht="15.75" customHeight="1" x14ac:dyDescent="0.25">
      <c r="J331" s="304" t="s">
        <v>512</v>
      </c>
    </row>
    <row r="332" spans="10:10" ht="15.75" customHeight="1" x14ac:dyDescent="0.25">
      <c r="J332" s="305"/>
    </row>
    <row r="333" spans="10:10" ht="15.75" customHeight="1" x14ac:dyDescent="0.25">
      <c r="J333" s="305"/>
    </row>
    <row r="334" spans="10:10" ht="15.75" customHeight="1" x14ac:dyDescent="0.25">
      <c r="J334" s="305"/>
    </row>
    <row r="335" spans="10:10" ht="15.75" customHeight="1" x14ac:dyDescent="0.25">
      <c r="J335" s="305"/>
    </row>
    <row r="336" spans="10:10" ht="15.75" customHeight="1" x14ac:dyDescent="0.25">
      <c r="J336" s="306"/>
    </row>
  </sheetData>
  <sheetProtection algorithmName="SHA-512" hashValue="0XdDzufk/ohe5wzvMegTx8V9Q14XQzQGJO4D6sFlGG+1LGKlypDNiebuI32rRXNNK0uf3OV44/UpK6V1wfdFkw==" saltValue="b+lUe2HHAJUBaiLiV3Y6Ag==" spinCount="100000" sheet="1" objects="1" scenarios="1" selectLockedCells="1" selectUnlockedCells="1"/>
  <customSheetViews>
    <customSheetView guid="{2C8F1B9A-382E-4931-8877-AAEA129AEDFB}">
      <pane ySplit="1" topLeftCell="A142" activePane="bottomLeft" state="frozen"/>
      <selection pane="bottomLeft" activeCell="J331" sqref="A1:J336"/>
      <pageMargins left="0.7" right="0.7" top="0.75" bottom="0.75" header="0.3" footer="0.3"/>
    </customSheetView>
  </customSheetViews>
  <mergeCells count="94">
    <mergeCell ref="J46:J47"/>
    <mergeCell ref="J56:J58"/>
    <mergeCell ref="J59:J61"/>
    <mergeCell ref="J62:J65"/>
    <mergeCell ref="J86:J87"/>
    <mergeCell ref="J88:J92"/>
    <mergeCell ref="J93:J94"/>
    <mergeCell ref="B19:D19"/>
    <mergeCell ref="J67:J70"/>
    <mergeCell ref="J49:J55"/>
    <mergeCell ref="J71:J72"/>
    <mergeCell ref="J73:J74"/>
    <mergeCell ref="J75:J79"/>
    <mergeCell ref="J81:J85"/>
    <mergeCell ref="J27:J30"/>
    <mergeCell ref="J31:J33"/>
    <mergeCell ref="J34:J35"/>
    <mergeCell ref="C37:D37"/>
    <mergeCell ref="C39:D39"/>
    <mergeCell ref="J42:J45"/>
    <mergeCell ref="J37:J41"/>
    <mergeCell ref="J24:J26"/>
    <mergeCell ref="J21:J22"/>
    <mergeCell ref="J2:J6"/>
    <mergeCell ref="J7:J10"/>
    <mergeCell ref="J11:J13"/>
    <mergeCell ref="J14:J17"/>
    <mergeCell ref="J19:J20"/>
    <mergeCell ref="J96:J97"/>
    <mergeCell ref="J98:J101"/>
    <mergeCell ref="J102:J104"/>
    <mergeCell ref="J105:J107"/>
    <mergeCell ref="J108:J109"/>
    <mergeCell ref="J120:J122"/>
    <mergeCell ref="J123:J124"/>
    <mergeCell ref="J125:J126"/>
    <mergeCell ref="J127:J129"/>
    <mergeCell ref="J111:J112"/>
    <mergeCell ref="J113:J114"/>
    <mergeCell ref="J115:J116"/>
    <mergeCell ref="J117:J118"/>
    <mergeCell ref="B132:D132"/>
    <mergeCell ref="B139:D139"/>
    <mergeCell ref="J141:J144"/>
    <mergeCell ref="J132:J133"/>
    <mergeCell ref="J134:J135"/>
    <mergeCell ref="J159:J167"/>
    <mergeCell ref="J176:J180"/>
    <mergeCell ref="J181:J184"/>
    <mergeCell ref="J154:J158"/>
    <mergeCell ref="J147:J148"/>
    <mergeCell ref="J150:J151"/>
    <mergeCell ref="J185:J189"/>
    <mergeCell ref="J200:J202"/>
    <mergeCell ref="J203:J208"/>
    <mergeCell ref="J190:J199"/>
    <mergeCell ref="J168:J170"/>
    <mergeCell ref="J171:J174"/>
    <mergeCell ref="J225:J230"/>
    <mergeCell ref="J232:J233"/>
    <mergeCell ref="J234:J235"/>
    <mergeCell ref="J236:J238"/>
    <mergeCell ref="J209:J211"/>
    <mergeCell ref="J213:J216"/>
    <mergeCell ref="J217:J218"/>
    <mergeCell ref="J219:J221"/>
    <mergeCell ref="J222:J224"/>
    <mergeCell ref="J239:J243"/>
    <mergeCell ref="J244:J245"/>
    <mergeCell ref="J246:J247"/>
    <mergeCell ref="J248:J250"/>
    <mergeCell ref="J252:J253"/>
    <mergeCell ref="J268:J269"/>
    <mergeCell ref="J270:J272"/>
    <mergeCell ref="J273:J277"/>
    <mergeCell ref="B265:D265"/>
    <mergeCell ref="J254:J255"/>
    <mergeCell ref="J256:J259"/>
    <mergeCell ref="J260:J263"/>
    <mergeCell ref="J265:J267"/>
    <mergeCell ref="J291:J295"/>
    <mergeCell ref="J296:J297"/>
    <mergeCell ref="J298:J300"/>
    <mergeCell ref="J301:J303"/>
    <mergeCell ref="J279:J282"/>
    <mergeCell ref="J283:J284"/>
    <mergeCell ref="J285:J286"/>
    <mergeCell ref="J287:J289"/>
    <mergeCell ref="J328:J330"/>
    <mergeCell ref="J322:J327"/>
    <mergeCell ref="J331:J336"/>
    <mergeCell ref="J304:J313"/>
    <mergeCell ref="J315:J316"/>
    <mergeCell ref="J317:J3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192"/>
  <sheetViews>
    <sheetView tabSelected="1" zoomScale="90" zoomScaleNormal="90" zoomScaleSheetLayoutView="80" zoomScalePageLayoutView="90" workbookViewId="0">
      <selection activeCell="B34" sqref="B34:C34"/>
    </sheetView>
  </sheetViews>
  <sheetFormatPr defaultColWidth="16.85546875" defaultRowHeight="16.5" customHeight="1" x14ac:dyDescent="0.2"/>
  <cols>
    <col min="1" max="1" width="1.7109375" style="5" customWidth="1"/>
    <col min="2" max="15" width="17.7109375" style="5" customWidth="1"/>
    <col min="16" max="16" width="2" style="5" customWidth="1"/>
    <col min="17" max="17" width="16.85546875" style="5"/>
    <col min="18" max="18" width="7.42578125" style="5" customWidth="1"/>
    <col min="19" max="16384" width="16.85546875" style="5"/>
  </cols>
  <sheetData>
    <row r="1" spans="1:22" ht="16.5" customHeight="1" x14ac:dyDescent="0.2">
      <c r="B1" s="242" t="s">
        <v>369</v>
      </c>
      <c r="C1" s="242"/>
      <c r="D1" s="35" t="s">
        <v>170</v>
      </c>
      <c r="E1" s="124" t="str">
        <f>IF($C$6="Android",'RACIAL ERATA'!B10,IF($C$6="Human",'RACIAL ERATA'!C10,IF($C$6="Kasathas",'RACIAL ERATA'!D10,IF($C$6="Lashuntas (Korsha)",'RACIAL ERATA'!E10,IF($C$6="Lashuntas (Damaya)",'RACIAL ERATA'!F10,IF($C$6="Shirrens",'RACIAL ERATA'!G10,IF($C$6="Vesk",'RACIAL ERATA'!H10,IF($C$6="Yoski",'RACIAL ERATA'!I10,IF($C$6="Dwarf",'RACIAL ERATA'!J10,IF($C$6="Elf",'RACIAL ERATA'!K10,IF($C$6="Gnome(Feychild)",'RACIAL ERATA'!L10,IF($C$6="Gnome (Bleaching)",'RACIAL ERATA'!M10,IF($C$6="Half Elf",'RACIAL ERATA'!N10,IF($C$6="Half Orc",'RACIAL ERATA'!O10,IF($C$6="Halfling",'RACIAL ERATA'!P10,IF($C$6="Umvee",'RACIAL ERATA'!Q10,IF($C$6="Abiarazi",'RACIAL ERATA'!R10,IF($C$6="Manu",'RACIAL ERATA'!S10,IF($C$6="Pasimachi",'RACIAL ERATA'!T10,IF($C$6="Transgenic",'RACIAL ERATA'!U10,IF($C$6="Aasimar",'RACIAL ERATA'!V10,IF($C$6="Catfolk",'RACIAL ERATA'!W10,IF($C$10="Grippli",'RACIAL ERATA'!X10,IF($C$6="Kitsune",'RACIAL ERATA'!Y10))))))))))))))))))))))))</f>
        <v>Medium</v>
      </c>
      <c r="F1" s="35" t="s">
        <v>386</v>
      </c>
      <c r="G1" s="107" t="str">
        <f>IF(E1="Fine",'Pick Lists'!P2,IF(E1="Diminutive",'Pick Lists'!P3,IF(E1="Tiny",'Pick Lists'!P4,IF(E1="Small",'Pick Lists'!P5,IF(E1="Medium",'Pick Lists'!P6,IF(E1="Large",'Pick Lists'!P7,IF(E1="Huge",'Pick Lists'!P8,IF(E1="Gargantuan",'Pick Lists'!P9,IF(E1="Colossal",'Pick Lists'!P10)))))))))</f>
        <v>60-500 lbs</v>
      </c>
      <c r="H1" s="97" t="s">
        <v>371</v>
      </c>
      <c r="I1" s="247"/>
      <c r="J1" s="248"/>
      <c r="K1" s="249"/>
      <c r="L1" s="242" t="s">
        <v>372</v>
      </c>
      <c r="M1" s="236"/>
      <c r="N1" s="237"/>
      <c r="O1" s="238"/>
      <c r="P1" s="81"/>
    </row>
    <row r="2" spans="1:22" ht="16.5" customHeight="1" x14ac:dyDescent="0.2">
      <c r="B2" s="250"/>
      <c r="C2" s="250"/>
      <c r="D2" s="35" t="s">
        <v>370</v>
      </c>
      <c r="E2" s="108">
        <f>IF($C$6="Android",'RACIAL ERATA'!B11,IF($C$6="Human",'RACIAL ERATA'!C11,IF($C$6="Kasathas",'RACIAL ERATA'!D11,IF($C$6="Lashuntas (Korsha)",'RACIAL ERATA'!E11,IF($C$6="Lashuntas (Damaya)",'RACIAL ERATA'!F11,IF($C$6="Shirrens",'RACIAL ERATA'!G11,IF($C$6="Vesk",'RACIAL ERATA'!H11,IF($C$6="Yoski",'RACIAL ERATA'!I11,IF($C$6="Dwarf",'RACIAL ERATA'!J11,IF($C$6="Elf",'RACIAL ERATA'!K11,IF($C$6="Gnome(Feychild)",'RACIAL ERATA'!L11,IF($C$6="Gnome (Bleaching)",'RACIAL ERATA'!M11,IF($C$6="Half Elf",'RACIAL ERATA'!N11,IF($C$6="Half Orc",'RACIAL ERATA'!O11,IF($C$6="Halfling",'RACIAL ERATA'!P11,IF($C$6="Umvee",'RACIAL ERATA'!Q11,IF($C$6="Abiarazi",'RACIAL ERATA'!R11,IF($C$6="Manu",'RACIAL ERATA'!S11,IF($C$6="Pasimachi",'RACIAL ERATA'!T11,IF($C$6="Transgenic",'RACIAL ERATA'!U11,IF($C$6="Aasimar",'RACIAL ERATA'!V11,IF($C$6="Catfolk",'RACIAL ERATA'!W11,IF($C$11="Grippli",'RACIAL ERATA'!X11,IF($C$6="Kitsune",'RACIAL ERATA'!Y11))))))))))))))))))))))))</f>
        <v>30</v>
      </c>
      <c r="F2" s="35" t="s">
        <v>407</v>
      </c>
      <c r="G2" s="107">
        <f>IF(E1="Fine",'Pick Lists'!M2,IF(E1="Diminutive",'Pick Lists'!M3,IF(E1="Tiny",'Pick Lists'!M4,IF(E1="Small",'Pick Lists'!M5,IF(E1="Medium",'Pick Lists'!M6,IF(E1="Large",'Pick Lists'!M7,IF(E1="Huge",'Pick Lists'!M8,IF(E1="Gargantuan",'Pick Lists'!M9,IF(E1="Colossal",'Pick Lists'!M10)))))))))</f>
        <v>5</v>
      </c>
      <c r="H2" s="81"/>
      <c r="I2" s="247"/>
      <c r="J2" s="248"/>
      <c r="K2" s="249"/>
      <c r="L2" s="242"/>
      <c r="M2" s="239"/>
      <c r="N2" s="240"/>
      <c r="O2" s="241"/>
      <c r="P2" s="81"/>
    </row>
    <row r="3" spans="1:22" ht="16.5" customHeight="1" x14ac:dyDescent="0.2">
      <c r="B3" s="250"/>
      <c r="C3" s="250"/>
      <c r="D3" s="35" t="s">
        <v>397</v>
      </c>
      <c r="E3" s="108" t="str">
        <f>IF(E1="Fine",'Pick Lists'!Q2,IF(E1="Diminutive",'Pick Lists'!Q3,IF(E1="Tiny",'Pick Lists'!Q4,IF(E1="Small",'Pick Lists'!Q5,IF(E1="Medium",'Pick Lists'!Q6,IF(E1="Large",'Pick Lists'!Q7,IF(E1="Huge",'Pick Lists'!Q8,IF(E1="Gargantuan",'Pick Lists'!Q9,IF(E1="Colossal",'Pick Lists'!Q10)))))))))</f>
        <v>4 - 8 ft</v>
      </c>
      <c r="F3" s="35" t="s">
        <v>408</v>
      </c>
      <c r="G3" s="107">
        <f>IF(E1="Fine",'Pick Lists'!N2,IF(E1="Diminutive",'Pick Lists'!N3,IF(E1="Tiny",'Pick Lists'!N4,IF(E1="Small",'Pick Lists'!N5,IF(E1="Medium",'Pick Lists'!N6,IF(E1="Large",'Pick Lists'!N7,IF(E1="Huge",'Pick Lists'!N8,IF(E1="Gargantuan",'Pick Lists'!N9,IF(E1="Colossal",'Pick Lists'!N10)))))))))</f>
        <v>5</v>
      </c>
      <c r="H3" s="81"/>
      <c r="I3" s="247"/>
      <c r="J3" s="248"/>
      <c r="K3" s="249"/>
      <c r="L3" s="81"/>
      <c r="M3" s="81"/>
      <c r="N3" s="81"/>
      <c r="O3" s="81"/>
      <c r="P3" s="81"/>
    </row>
    <row r="4" spans="1:22" ht="16.5" customHeight="1" x14ac:dyDescent="0.2">
      <c r="B4" s="81"/>
      <c r="C4" s="81"/>
      <c r="D4" s="96"/>
      <c r="E4" s="96"/>
      <c r="F4" s="35" t="s">
        <v>409</v>
      </c>
      <c r="G4" s="107">
        <f>IF(E1="Fine",'Pick Lists'!O2,IF(E1="Diminutive",'Pick Lists'!O3,IF(E1="Tiny",'Pick Lists'!O4,IF(E1="Small",'Pick Lists'!O5,IF(E1="Medium",'Pick Lists'!O6,IF(E1="Large",'Pick Lists'!O7,IF(E1="Huge",'Pick Lists'!O8,IF(E1="Gargantuan",'Pick Lists'!O9,IF(E1="Colossal",'Pick Lists'!O10)))))))))</f>
        <v>5</v>
      </c>
      <c r="H4" s="81"/>
      <c r="I4" s="247"/>
      <c r="J4" s="248"/>
      <c r="K4" s="249"/>
      <c r="L4" s="81"/>
      <c r="M4" s="244" t="s">
        <v>375</v>
      </c>
      <c r="N4" s="245"/>
      <c r="O4" s="246"/>
      <c r="P4" s="81"/>
    </row>
    <row r="5" spans="1:22" ht="16.5" customHeight="1" x14ac:dyDescent="0.2">
      <c r="A5" s="49"/>
      <c r="B5" s="3" t="s">
        <v>113</v>
      </c>
      <c r="C5" s="3" t="s">
        <v>125</v>
      </c>
      <c r="D5" s="4" t="s">
        <v>114</v>
      </c>
      <c r="E5" s="3" t="s">
        <v>150</v>
      </c>
      <c r="F5" s="45"/>
      <c r="G5" s="95" t="s">
        <v>6</v>
      </c>
      <c r="H5" s="45"/>
      <c r="I5" s="35" t="s">
        <v>238</v>
      </c>
      <c r="J5" s="2" t="s">
        <v>66</v>
      </c>
      <c r="K5" s="243" t="s">
        <v>374</v>
      </c>
      <c r="L5" s="243"/>
      <c r="M5" s="92" t="s">
        <v>164</v>
      </c>
      <c r="N5" s="92" t="s">
        <v>165</v>
      </c>
      <c r="O5" s="92" t="s">
        <v>166</v>
      </c>
      <c r="P5" s="109"/>
      <c r="Q5" s="1"/>
      <c r="S5" s="1"/>
      <c r="T5" s="1"/>
      <c r="U5" s="1"/>
      <c r="V5" s="1"/>
    </row>
    <row r="6" spans="1:22" ht="16.5" customHeight="1" x14ac:dyDescent="0.2">
      <c r="A6" s="49"/>
      <c r="B6" s="72" t="s">
        <v>4</v>
      </c>
      <c r="C6" s="72" t="s">
        <v>128</v>
      </c>
      <c r="D6" s="72" t="s">
        <v>136</v>
      </c>
      <c r="E6" s="72" t="s">
        <v>143</v>
      </c>
      <c r="F6" s="46"/>
      <c r="G6" s="2" t="str">
        <f>IF($D$6="Envoy",'CLASS ERRATA'!D30, IF($D$6="Mechanic",'CLASS ERRATA'!E30,IF($D$6="Mystic",'CLASS ERRATA'!F30,IF($D$6="Operative",'CLASS ERRATA'!G30,IF($D$6="Solarian",'CLASS ERRATA'!H30,IF($D$6="Soldier",'CLASS ERRATA'!I30,IF($D$6="Technomancer",'CLASS ERRATA'!J30,)))))))</f>
        <v>WIS</v>
      </c>
      <c r="H6" s="45"/>
      <c r="I6" s="12">
        <f>IF($D$6="Envoy",'CLASS ERRATA'!D25, IF($D$6="Mechanic",'CLASS ERRATA'!E25,IF($D$6="Mystic",'CLASS ERRATA'!F25,IF($D$6="Operative",'CLASS ERRATA'!G25,IF($D$6="Solarian",'CLASS ERRATA'!H25,IF($D$6="Soldier",'CLASS ERRATA'!I25,IF($D$6="Technomancer",'CLASS ERRATA'!J25,)))))))</f>
        <v>6</v>
      </c>
      <c r="J6" s="74">
        <v>6</v>
      </c>
      <c r="K6" s="42" t="s">
        <v>79</v>
      </c>
      <c r="L6" s="42" t="s">
        <v>307</v>
      </c>
      <c r="M6" s="42" t="s">
        <v>304</v>
      </c>
      <c r="N6" s="42" t="s">
        <v>305</v>
      </c>
      <c r="O6" s="42" t="s">
        <v>306</v>
      </c>
      <c r="P6" s="109"/>
      <c r="Q6" s="21"/>
      <c r="R6" s="1"/>
      <c r="S6" s="1"/>
      <c r="T6" s="1"/>
      <c r="U6" s="1"/>
      <c r="V6" s="1"/>
    </row>
    <row r="7" spans="1:22" ht="16.5" customHeight="1" x14ac:dyDescent="0.2">
      <c r="A7" s="49"/>
      <c r="B7" s="45"/>
      <c r="C7" s="48"/>
      <c r="D7" s="48"/>
      <c r="E7" s="49"/>
      <c r="F7" s="47"/>
      <c r="G7" s="62">
        <f>IF(G6="STR",G9,IF(G6="Dex",G10,IF(G6="CON",G11,IF(G6="INT",G12,IF(G6="WIS",G13,IF(G6="CHA",G14))))))</f>
        <v>0</v>
      </c>
      <c r="H7" s="47"/>
      <c r="I7" s="51"/>
      <c r="J7" s="49"/>
      <c r="K7" s="6">
        <v>5</v>
      </c>
      <c r="L7" s="6">
        <f>M7-10</f>
        <v>20</v>
      </c>
      <c r="M7" s="6">
        <f>O8+O9</f>
        <v>30</v>
      </c>
      <c r="N7" s="6">
        <f>M7*2</f>
        <v>60</v>
      </c>
      <c r="O7" s="6">
        <f>M7*4</f>
        <v>120</v>
      </c>
      <c r="P7" s="109"/>
      <c r="Q7" s="122"/>
      <c r="R7" s="1"/>
      <c r="S7" s="1"/>
      <c r="T7" s="1"/>
      <c r="U7" s="1"/>
      <c r="V7" s="1"/>
    </row>
    <row r="8" spans="1:22" ht="16.5" customHeight="1" x14ac:dyDescent="0.2">
      <c r="A8" s="49"/>
      <c r="B8" s="126"/>
      <c r="C8" s="126" t="s">
        <v>56</v>
      </c>
      <c r="D8" s="126" t="s">
        <v>154</v>
      </c>
      <c r="E8" s="126" t="s">
        <v>57</v>
      </c>
      <c r="F8" s="126" t="s">
        <v>3</v>
      </c>
      <c r="G8" s="126" t="s">
        <v>156</v>
      </c>
      <c r="H8" s="50"/>
      <c r="I8" s="99" t="s">
        <v>110</v>
      </c>
      <c r="J8" s="98" t="s">
        <v>373</v>
      </c>
      <c r="K8" s="43" t="s">
        <v>32</v>
      </c>
      <c r="L8" s="43" t="s">
        <v>24</v>
      </c>
      <c r="M8" s="243" t="s">
        <v>167</v>
      </c>
      <c r="N8" s="243"/>
      <c r="O8" s="106">
        <f>E2</f>
        <v>30</v>
      </c>
      <c r="P8" s="109"/>
      <c r="Q8" s="122"/>
      <c r="R8" s="1"/>
      <c r="S8" s="1"/>
      <c r="T8" s="1"/>
      <c r="U8" s="1"/>
      <c r="V8" s="1"/>
    </row>
    <row r="9" spans="1:22" ht="16.5" customHeight="1" x14ac:dyDescent="0.2">
      <c r="A9" s="49"/>
      <c r="B9" s="128" t="s">
        <v>0</v>
      </c>
      <c r="C9" s="12">
        <f>IF($C$6="Android",'RACIAL ERATA'!B2,IF($C$6="Human",'RACIAL ERATA'!C2,IF($C$6="Kasathas",'RACIAL ERATA'!D2,IF($C$6="Lashuntas (Korsha)",'RACIAL ERATA'!E2,IF($C$6="Lashuntas (Damaya)",'RACIAL ERATA'!F2,IF($C$6="Shirrens",'RACIAL ERATA'!G2,IF($C$6="Vesk",'RACIAL ERATA'!H2,IF($C$6="Yoski",'RACIAL ERATA'!I2,IF($C$6="Dwarf",'RACIAL ERATA'!J2,IF($C$6="Elf",'RACIAL ERATA'!K2,IF($C$6="Gnome(Feychild)",'RACIAL ERATA'!L2,IF($C$6="Gnome (Bleaching)",'RACIAL ERATA'!M2,IF($C$6="Half Elf",'RACIAL ERATA'!N2,IF($C$6="Half Orc",'RACIAL ERATA'!O2,IF($C$6="Halfling",'RACIAL ERATA'!P2,IF($C$6="Umvee",'RACIAL ERATA'!Q2,IF($C$6="Abiarazi",'RACIAL ERATA'!R2,IF($C$6="Manu",'RACIAL ERATA'!S2,IF($C$6="Pasimachi",'RACIAL ERATA'!T2,IF($C$6="Transgenic",'RACIAL ERATA'!U2,IF($C$6="Aasimar",'RACIAL ERATA'!V2,IF($C$6="Catfolk",'RACIAL ERATA'!W2,IF($C$2="Grippli",'RACIAL ERATA'!X2,IF($C$6="Kitsune",'RACIAL ERATA'!Y2))))))))))))))))))))))))</f>
        <v>0</v>
      </c>
      <c r="D9" s="12">
        <f>IF($B$6="Ace Pilot",'THEME ERRATA'!B2,IF($B$6="Bounty Hunter",'THEME ERRATA'!C2,IF($B$6="Icon",'THEME ERRATA'!D2,IF($B$6="Mercenary",'THEME ERRATA'!E2,IF($B$6="Outlaw",'THEME ERRATA'!F2,IF($B$6="Priest",'THEME ERRATA'!G2,IF($B$6="Scholar",'THEME ERRATA'!H2,IF($B$6="Spacefarer",'THEME ERRATA'!I2,IF($B$6="Xenoseeker",'THEME ERRATA'!J2,)))))))))</f>
        <v>0</v>
      </c>
      <c r="E9" s="73">
        <v>10</v>
      </c>
      <c r="F9" s="6">
        <f>SUM(C9:E9)</f>
        <v>10</v>
      </c>
      <c r="G9" s="6">
        <f t="shared" ref="G9:G14" si="0">_xlfn.FLOOR.MATH((($F9-10)/2),1)</f>
        <v>0</v>
      </c>
      <c r="H9" s="50"/>
      <c r="I9" s="12">
        <f>IF($D$6="Envoy",'CLASS ERRATA'!D23, IF($D$6="Mechanic",'CLASS ERRATA'!E23,IF($D$6="Mystic",'CLASS ERRATA'!F23,IF($D$6="Operative",'CLASS ERRATA'!G23,IF($D$6="Solarian",'CLASS ERRATA'!H23,IF($D$6="Soldier",'CLASS ERRATA'!I23,IF($D$6="Technomancer",'CLASS ERRATA'!J23,)))))))</f>
        <v>6</v>
      </c>
      <c r="J9" s="6">
        <f>SUM(K9:L9)</f>
        <v>0</v>
      </c>
      <c r="K9" s="12">
        <f>$G$10</f>
        <v>0</v>
      </c>
      <c r="L9" s="85"/>
      <c r="M9" s="268" t="s">
        <v>1793</v>
      </c>
      <c r="N9" s="268"/>
      <c r="O9" s="12">
        <f>$N$41</f>
        <v>0</v>
      </c>
      <c r="P9" s="109"/>
      <c r="Q9" s="122"/>
      <c r="R9" s="1"/>
      <c r="S9" s="1"/>
      <c r="T9" s="1"/>
      <c r="U9" s="1"/>
      <c r="V9" s="1"/>
    </row>
    <row r="10" spans="1:22" ht="16.5" customHeight="1" x14ac:dyDescent="0.2">
      <c r="A10" s="49"/>
      <c r="B10" s="128" t="s">
        <v>1</v>
      </c>
      <c r="C10" s="12">
        <f>IF($C$6="Android",'RACIAL ERATA'!B3,IF($C$6="Human",'RACIAL ERATA'!C3,IF($C$6="Kasathas",'RACIAL ERATA'!D3,IF($C$6="Lashuntas (Korsha)",'RACIAL ERATA'!E3,IF($C$6="Lashuntas (Damaya)",'RACIAL ERATA'!F3,IF($C$6="Shirrens",'RACIAL ERATA'!G3,IF($C$6="Vesk",'RACIAL ERATA'!H3,IF($C$6="Yoski",'RACIAL ERATA'!I3,IF($C$6="Dwarf",'RACIAL ERATA'!J3,IF($C$6="Elf",'RACIAL ERATA'!K3,IF($C$6="Gnome(Feychild)",'RACIAL ERATA'!L3,IF($C$6="Gnome (Bleaching)",'RACIAL ERATA'!M3,IF($C$6="Half Elf",'RACIAL ERATA'!N3,IF($C$6="Half Orc",'RACIAL ERATA'!O3,IF($C$6="Halfling",'RACIAL ERATA'!P3,IF($C$6="Umvee",'RACIAL ERATA'!Q3,IF($C$6="Abiarazi",'RACIAL ERATA'!R3,IF($C$6="Manu",'RACIAL ERATA'!S3,IF($C$6="Pasimachi",'RACIAL ERATA'!T3,IF($C$6="Transgenic",'RACIAL ERATA'!U3,IF($C$6="Aasimar",'RACIAL ERATA'!V3,IF($C$6="Catfolk",'RACIAL ERATA'!W3,IF($C$2="Grippli",'RACIAL ERATA'!X3,IF($C$6="Kitsune",'RACIAL ERATA'!Y3))))))))))))))))))))))))</f>
        <v>0</v>
      </c>
      <c r="D10" s="12">
        <f>IF($B$6="Ace Pilot",'THEME ERRATA'!B3,IF($B$6="Bounty Hunter",'THEME ERRATA'!C3,IF($B$6="Icon",'THEME ERRATA'!D3,IF($B$6="Mercenary",'THEME ERRATA'!E3,IF($B$6="Outlaw",'THEME ERRATA'!F3,IF($B$6="Priest",'THEME ERRATA'!G3,IF($B$6="Scholar",'THEME ERRATA'!H3,IF($B$6="Spacefarer",'THEME ERRATA'!I3,IF($B$6="Xenoseeker",'THEME ERRATA'!J3,IF($B$6="Themeless",'THEME ERRATA'!K3,))))))))))</f>
        <v>0</v>
      </c>
      <c r="E10" s="73">
        <v>10</v>
      </c>
      <c r="F10" s="6">
        <f t="shared" ref="F10:F14" si="1">SUM(C10:E10)</f>
        <v>10</v>
      </c>
      <c r="G10" s="6">
        <f t="shared" si="0"/>
        <v>0</v>
      </c>
      <c r="H10" s="50"/>
      <c r="I10" s="100" t="s">
        <v>111</v>
      </c>
      <c r="J10" s="52"/>
      <c r="K10" s="52"/>
      <c r="L10" s="49"/>
      <c r="M10" s="49"/>
      <c r="N10" s="49"/>
      <c r="O10" s="49"/>
      <c r="P10" s="109"/>
      <c r="Q10" s="122"/>
      <c r="R10" s="1"/>
      <c r="S10" s="1"/>
      <c r="T10" s="1"/>
      <c r="U10" s="1"/>
      <c r="V10" s="1"/>
    </row>
    <row r="11" spans="1:22" ht="16.5" customHeight="1" x14ac:dyDescent="0.2">
      <c r="A11" s="49"/>
      <c r="B11" s="128" t="s">
        <v>152</v>
      </c>
      <c r="C11" s="12">
        <f>IF($C$6="Android",'RACIAL ERATA'!B4,IF($C$6="Human",'RACIAL ERATA'!C4,IF($C$6="Kasathas",'RACIAL ERATA'!D4,IF($C$6="Lashuntas (Korsha)",'RACIAL ERATA'!E4,IF($C$6="Lashuntas (Damaya)",'RACIAL ERATA'!F4,IF($C$6="Shirrens",'RACIAL ERATA'!G4,IF($C$6="Vesk",'RACIAL ERATA'!H4,IF($C$6="Yoski",'RACIAL ERATA'!I4,IF($C$6="Dwarf",'RACIAL ERATA'!J4,IF($C$6="Elf",'RACIAL ERATA'!K4,IF($C$6="Gnome(Feychild)",'RACIAL ERATA'!L4,IF($C$6="Gnome (Bleaching)",'RACIAL ERATA'!M4,IF($C$6="Half Elf",'RACIAL ERATA'!N4,IF($C$6="Half Orc",'RACIAL ERATA'!O4,IF($C$6="Halfling",'RACIAL ERATA'!P4,IF($C$6="Umvee",'RACIAL ERATA'!Q4,IF($C$6="Abiarazi",'RACIAL ERATA'!R4,IF($C$6="Manu",'RACIAL ERATA'!S4,IF($C$6="Pasimachi",'RACIAL ERATA'!T4,IF($C$6="Transgenic",'RACIAL ERATA'!U4,IF($C$6="Aasimar",'RACIAL ERATA'!V4,IF($C$6="Catfolk",'RACIAL ERATA'!W4,IF($C$2="Grippli",'RACIAL ERATA'!X4,IF($C$6="Kitsune",'RACIAL ERATA'!Y4))))))))))))))))))))))))</f>
        <v>0</v>
      </c>
      <c r="D11" s="12">
        <f>IF($B$6="Ace Pilot",'THEME ERRATA'!B4,IF($B$6="Bounty Hunter",'THEME ERRATA'!C4,IF($B$6="Icon",'THEME ERRATA'!D4,IF($B$6="Mercenary",'THEME ERRATA'!E4,IF($B$6="Outlaw",'THEME ERRATA'!F4,IF($B$6="Priest",'THEME ERRATA'!G4,IF($B$6="Scholar",'THEME ERRATA'!H4,IF($B$6="Spacefarer",'THEME ERRATA'!I4,IF($B$6="Xenoseeker",'THEME ERRATA'!J4,IF($B$6="Themeless",'THEME ERRATA'!K4,))))))))))</f>
        <v>1</v>
      </c>
      <c r="E11" s="73">
        <v>10</v>
      </c>
      <c r="F11" s="6">
        <f t="shared" si="1"/>
        <v>11</v>
      </c>
      <c r="G11" s="6">
        <f t="shared" si="0"/>
        <v>0</v>
      </c>
      <c r="H11" s="50"/>
      <c r="I11" s="12">
        <f>$G$12</f>
        <v>0</v>
      </c>
      <c r="J11" s="254" t="s">
        <v>8</v>
      </c>
      <c r="K11" s="254"/>
      <c r="L11" s="53"/>
      <c r="M11" s="53"/>
      <c r="N11" s="50"/>
      <c r="O11" s="49"/>
      <c r="P11" s="109"/>
      <c r="Q11" s="122"/>
      <c r="R11" s="1"/>
      <c r="S11" s="1"/>
      <c r="T11" s="1"/>
      <c r="U11" s="1"/>
      <c r="V11" s="1"/>
    </row>
    <row r="12" spans="1:22" ht="16.5" customHeight="1" x14ac:dyDescent="0.2">
      <c r="A12" s="49"/>
      <c r="B12" s="128" t="s">
        <v>2</v>
      </c>
      <c r="C12" s="12">
        <f>IF($C$6="Android",'RACIAL ERATA'!B5,IF($C$6="Human",'RACIAL ERATA'!C5,IF($C$6="Kasathas",'RACIAL ERATA'!D5,IF($C$6="Lashuntas (Korsha)",'RACIAL ERATA'!E5,IF($C$6="Lashuntas (Damaya)",'RACIAL ERATA'!F5,IF($C$6="Shirrens",'RACIAL ERATA'!G5,IF($C$6="Vesk",'RACIAL ERATA'!H5,IF($C$6="Yoski",'RACIAL ERATA'!I5,IF($C$6="Dwarf",'RACIAL ERATA'!J5,IF($C$6="Elf",'RACIAL ERATA'!K5,IF($C$6="Gnome(Feychild)",'RACIAL ERATA'!L5,IF($C$6="Gnome (Bleaching)",'RACIAL ERATA'!M5,IF($C$6="Half Elf",'RACIAL ERATA'!N5,IF($C$6="Half Orc",'RACIAL ERATA'!O5,IF($C$6="Halfling",'RACIAL ERATA'!P5,IF($C$6="Umvee",'RACIAL ERATA'!Q5,IF($C$6="Abiarazi",'RACIAL ERATA'!R5,IF($C$6="Manu",'RACIAL ERATA'!S5,IF($C$6="Pasimachi",'RACIAL ERATA'!T5,IF($C$6="Transgenic",'RACIAL ERATA'!U5,IF($C$6="Aasimar",'RACIAL ERATA'!V5,IF($C$6="Catfolk",'RACIAL ERATA'!W5,IF($C$2="Grippli",'RACIAL ERATA'!X5,IF($C$6="Kitsune",'RACIAL ERATA'!Y5))))))))))))))))))))))))</f>
        <v>0</v>
      </c>
      <c r="D12" s="12">
        <f>IF($B$6="Ace Pilot",'THEME ERRATA'!B5,IF($B$6="Bounty Hunter",'THEME ERRATA'!C5,IF($B$6="Icon",'THEME ERRATA'!D5,IF($B$6="Mercenary",'THEME ERRATA'!E5,IF($B$6="Outlaw",'THEME ERRATA'!F5,IF($B$6="Priest",'THEME ERRATA'!G5,IF($B$6="Scholar",'THEME ERRATA'!H5,IF($B$6="Spacefarer",'THEME ERRATA'!I5,IF($B$6="Xenoseeker",'THEME ERRATA'!J5,IF($B$6="Themeless",'THEME ERRATA'!K5,))))))))))</f>
        <v>0</v>
      </c>
      <c r="E12" s="73">
        <v>10</v>
      </c>
      <c r="F12" s="6">
        <f t="shared" si="1"/>
        <v>10</v>
      </c>
      <c r="G12" s="6">
        <f t="shared" si="0"/>
        <v>0</v>
      </c>
      <c r="H12" s="50"/>
      <c r="I12" s="101" t="s">
        <v>310</v>
      </c>
      <c r="J12" s="126"/>
      <c r="K12" s="126" t="s">
        <v>10</v>
      </c>
      <c r="L12" s="126" t="s">
        <v>226</v>
      </c>
      <c r="M12" s="127" t="s">
        <v>227</v>
      </c>
      <c r="N12" s="127" t="s">
        <v>225</v>
      </c>
      <c r="O12" s="126" t="s">
        <v>9</v>
      </c>
      <c r="P12" s="109"/>
      <c r="Q12" s="122"/>
      <c r="R12" s="1"/>
      <c r="S12" s="1"/>
      <c r="T12" s="1"/>
      <c r="U12" s="1"/>
      <c r="V12" s="1"/>
    </row>
    <row r="13" spans="1:22" ht="16.5" customHeight="1" x14ac:dyDescent="0.2">
      <c r="A13" s="49"/>
      <c r="B13" s="128" t="s">
        <v>53</v>
      </c>
      <c r="C13" s="12">
        <f>IF($C$6="Android",'RACIAL ERATA'!B6,IF($C$6="Human",'RACIAL ERATA'!C6,IF($C$6="Kasathas",'RACIAL ERATA'!D6,IF($C$6="Lashuntas (Korsha)",'RACIAL ERATA'!E6,IF($C$6="Lashuntas (Damaya)",'RACIAL ERATA'!F6,IF($C$6="Shirrens",'RACIAL ERATA'!G6,IF($C$6="Vesk",'RACIAL ERATA'!H6,IF($C$6="Yoski",'RACIAL ERATA'!I6,IF($C$6="Dwarf",'RACIAL ERATA'!J6,IF($C$6="Elf",'RACIAL ERATA'!K6,IF($C$6="Gnome(Feychild)",'RACIAL ERATA'!L6,IF($C$6="Gnome (Bleaching)",'RACIAL ERATA'!M6,IF($C$6="Half Elf",'RACIAL ERATA'!N6,IF($C$6="Half Orc",'RACIAL ERATA'!O6,IF($C$6="Halfling",'RACIAL ERATA'!P6,IF($C$6="Umvee",'RACIAL ERATA'!Q6,IF($C$6="Abiarazi",'RACIAL ERATA'!R6,IF($C$6="Manu",'RACIAL ERATA'!S6,IF($C$6="Pasimachi",'RACIAL ERATA'!T6,IF($C$6="Transgenic",'RACIAL ERATA'!U6,IF($C$6="Aasimar",'RACIAL ERATA'!V6,IF($C$6="Catfolk",'RACIAL ERATA'!W6,IF($C$2="Grippli",'RACIAL ERATA'!X6,IF($C$6="Kitsune",'RACIAL ERATA'!Y6))))))))))))))))))))))))</f>
        <v>0</v>
      </c>
      <c r="D13" s="12">
        <f>IF($B$6="Ace Pilot",'THEME ERRATA'!B6,IF($B$6="Bounty Hunter",'THEME ERRATA'!C6,IF($B$6="Icon",'THEME ERRATA'!D6,IF($B$6="Mercenary",'THEME ERRATA'!E6,IF($B$6="Outlaw",'THEME ERRATA'!F6,IF($B$6="Priest",'THEME ERRATA'!G6,IF($B$6="Scholar",'THEME ERRATA'!H6,IF($B$6="Spacefarer",'THEME ERRATA'!I6,IF($B$6="Xenoseeker",'THEME ERRATA'!J6,IF($B$6="Themeless",'THEME ERRATA'!K6,))))))))))</f>
        <v>0</v>
      </c>
      <c r="E13" s="73">
        <v>10</v>
      </c>
      <c r="F13" s="6">
        <f t="shared" si="1"/>
        <v>10</v>
      </c>
      <c r="G13" s="6">
        <f t="shared" si="0"/>
        <v>0</v>
      </c>
      <c r="H13" s="50"/>
      <c r="I13" s="6">
        <f>(I9+I11)*J6</f>
        <v>36</v>
      </c>
      <c r="J13" s="126" t="s">
        <v>11</v>
      </c>
      <c r="K13" s="6">
        <f>($I$6+$G$11)*J6</f>
        <v>36</v>
      </c>
      <c r="L13" s="12">
        <f>IF($C$6="Android",'RACIAL ERATA'!B9,IF($C$6="Human",'RACIAL ERATA'!C9,IF($C$6="Kasathas",'RACIAL ERATA'!D9,IF($C$6="Lashuntas (Korsha)",'RACIAL ERATA'!E9,IF($C$6="Lashuntas (Damaya)",'RACIAL ERATA'!F9,IF($C$6="Shirrens",'RACIAL ERATA'!G9,IF($C$6="Vesk",'RACIAL ERATA'!H9,IF($C$6="Yoski",'RACIAL ERATA'!I9,IF($C$6="Dwarf",'RACIAL ERATA'!J9,IF($C$6="Elf",'RACIAL ERATA'!K9,IF($C$6="Gnome(Feychild)",'RACIAL ERATA'!L9,IF($C$6="Gnome (Bleaching)",'RACIAL ERATA'!M9,IF($C$6="Half Elf",'RACIAL ERATA'!N9,IF($C$6="Half Orc",'RACIAL ERATA'!O9,IF($C$6="Halfling",'RACIAL ERATA'!P9,IF($C$6="Umvee",'RACIAL ERATA'!Q9,IF($C$6="Abiarazi",'RACIAL ERATA'!R9,IF($C$6="Manu",'RACIAL ERATA'!S9,IF($C$6="Pasimachi",'RACIAL ERATA'!T9,IF($C$6="Transgenic",'RACIAL ERATA'!U9,IF($C$6="Aasimar",'RACIAL ERATA'!V9,IF($C$6="Catfolk",'RACIAL ERATA'!W9,IF($C$2="Grippli",'RACIAL ERATA'!X9,IF($C$6="Kitsune",'RACIAL ERATA'!Y9))))))))))))))))))))))))</f>
        <v>4</v>
      </c>
      <c r="M13" s="30">
        <f>I6*J6</f>
        <v>36</v>
      </c>
      <c r="N13" s="84">
        <f>$L$13+$M$13</f>
        <v>40</v>
      </c>
      <c r="O13" s="6">
        <f>(J6*0.5)+G7</f>
        <v>3</v>
      </c>
      <c r="P13" s="109"/>
      <c r="Q13" s="122"/>
      <c r="R13" s="1"/>
      <c r="S13" s="1"/>
      <c r="T13" s="1"/>
      <c r="U13" s="1"/>
      <c r="V13" s="1"/>
    </row>
    <row r="14" spans="1:22" ht="16.5" customHeight="1" x14ac:dyDescent="0.2">
      <c r="A14" s="49"/>
      <c r="B14" s="128" t="s">
        <v>51</v>
      </c>
      <c r="C14" s="12">
        <f>IF($C$6="Android",'RACIAL ERATA'!B7,IF($C$6="Human",'RACIAL ERATA'!C7,IF($C$6="Kasathas",'RACIAL ERATA'!D7,IF($C$6="Lashuntas (Korsha)",'RACIAL ERATA'!E7,IF($C$6="Lashuntas (Damaya)",'RACIAL ERATA'!F7,IF($C$6="Shirrens",'RACIAL ERATA'!G7,IF($C$6="Vesk",'RACIAL ERATA'!H7,IF($C$6="Yoski",'RACIAL ERATA'!I7,IF($C$6="Dwarf",'RACIAL ERATA'!J7,IF($C$6="Elf",'RACIAL ERATA'!K7,IF($C$6="Gnome(Feychild)",'RACIAL ERATA'!L7,IF($C$6="Gnome (Bleaching)",'RACIAL ERATA'!M7,IF($C$6="Half Elf",'RACIAL ERATA'!N7,IF($C$6="Half Orc",'RACIAL ERATA'!O7,IF($C$6="Halfling",'RACIAL ERATA'!P7,IF($C$6="Umvee",'RACIAL ERATA'!Q7,IF($C$6="Abiarazi",'RACIAL ERATA'!R7,IF($C$6="Manu",'RACIAL ERATA'!S7,IF($C$6="Pasimachi",'RACIAL ERATA'!T7,IF($C$6="Transgenic",'RACIAL ERATA'!U7,IF($C$6="Aasimar",'RACIAL ERATA'!V7,IF($C$6="Catfolk",'RACIAL ERATA'!W7,IF($C$2="Grippli",'RACIAL ERATA'!X7,IF($C$6="Kitsune",'RACIAL ERATA'!Y7))))))))))))))))))))))))</f>
        <v>0</v>
      </c>
      <c r="D14" s="12">
        <f>IF($B$6="Ace Pilot",'THEME ERRATA'!B7,IF($B$6="Bounty Hunter",'THEME ERRATA'!C7,IF($B$6="Icon",'THEME ERRATA'!D7,IF($B$6="Mercenary",'THEME ERRATA'!E7,IF($B$6="Outlaw",'THEME ERRATA'!F7,IF($B$6="Priest",'THEME ERRATA'!G7,IF($B$6="Scholar",'THEME ERRATA'!H7,IF($B$6="Spacefarer",'THEME ERRATA'!I7,IF($B$6="Xenoseeker",'THEME ERRATA'!J7,IF($B$6="Themeless",'THEME ERRATA'!K7,))))))))))</f>
        <v>0</v>
      </c>
      <c r="E14" s="73">
        <v>10</v>
      </c>
      <c r="F14" s="6">
        <f t="shared" si="1"/>
        <v>10</v>
      </c>
      <c r="G14" s="6">
        <f t="shared" si="0"/>
        <v>0</v>
      </c>
      <c r="H14" s="50"/>
      <c r="I14" s="49"/>
      <c r="J14" s="126" t="s">
        <v>12</v>
      </c>
      <c r="K14" s="73"/>
      <c r="L14" s="73"/>
      <c r="M14" s="75"/>
      <c r="N14" s="75"/>
      <c r="O14" s="73"/>
      <c r="P14" s="109"/>
      <c r="Q14" s="122"/>
      <c r="R14" s="1"/>
      <c r="S14" s="1"/>
      <c r="T14" s="1"/>
      <c r="U14" s="1"/>
      <c r="V14" s="1"/>
    </row>
    <row r="15" spans="1:22" ht="16.5" customHeight="1" x14ac:dyDescent="0.2">
      <c r="A15" s="49"/>
      <c r="B15" s="133" t="s">
        <v>41</v>
      </c>
      <c r="C15" s="126"/>
      <c r="D15" s="33" t="s">
        <v>11</v>
      </c>
      <c r="E15" s="33" t="s">
        <v>54</v>
      </c>
      <c r="F15" s="33" t="s">
        <v>104</v>
      </c>
      <c r="G15" s="33" t="s">
        <v>155</v>
      </c>
      <c r="H15" s="33" t="s">
        <v>106</v>
      </c>
      <c r="I15" s="11" t="s">
        <v>108</v>
      </c>
      <c r="J15" s="32" t="s">
        <v>13</v>
      </c>
      <c r="K15" s="33" t="s">
        <v>11</v>
      </c>
      <c r="L15" s="33" t="s">
        <v>18</v>
      </c>
      <c r="M15" s="33" t="s">
        <v>16</v>
      </c>
      <c r="N15" s="33" t="s">
        <v>17</v>
      </c>
      <c r="O15" s="33" t="s">
        <v>7</v>
      </c>
      <c r="P15" s="109"/>
      <c r="Q15" s="122"/>
      <c r="R15" s="1"/>
      <c r="S15" s="1"/>
      <c r="T15" s="1"/>
      <c r="U15" s="1"/>
      <c r="V15" s="1"/>
    </row>
    <row r="16" spans="1:22" ht="16.5" customHeight="1" x14ac:dyDescent="0.2">
      <c r="A16" s="49"/>
      <c r="B16" s="126" t="s">
        <v>64</v>
      </c>
      <c r="C16" s="126" t="s">
        <v>17</v>
      </c>
      <c r="D16" s="6">
        <f>SUM(E16:I16)</f>
        <v>0</v>
      </c>
      <c r="E16" s="73"/>
      <c r="F16" s="12">
        <f>IF($D$6="Envoy",'CLASS ERRATA'!D2, IF($D$6="Mechanic",'CLASS ERRATA'!E2,IF($D$6="Mystic",'CLASS ERRATA'!F2,IF($D$6="Operative",'CLASS ERRATA'!G2,IF($D$6="Solarian",'CLASS ERRATA'!H2,IF($D$6="Soldier",'CLASS ERRATA'!I2,IF($D$6="Technomancer",'CLASS ERRATA'!J2,)))))))</f>
        <v>0</v>
      </c>
      <c r="G16" s="12">
        <f>$G$10</f>
        <v>0</v>
      </c>
      <c r="H16" s="73"/>
      <c r="I16" s="12">
        <f>$M$41</f>
        <v>0</v>
      </c>
      <c r="J16" s="126" t="s">
        <v>14</v>
      </c>
      <c r="K16" s="6">
        <f>SUM(L16:O16)</f>
        <v>11</v>
      </c>
      <c r="L16" s="12">
        <v>10</v>
      </c>
      <c r="M16" s="12">
        <f>$J$41</f>
        <v>1</v>
      </c>
      <c r="N16" s="12">
        <f>$G$10</f>
        <v>0</v>
      </c>
      <c r="O16" s="73"/>
      <c r="P16" s="109"/>
      <c r="Q16" s="122"/>
      <c r="R16" s="1"/>
      <c r="S16" s="1"/>
      <c r="T16" s="1"/>
      <c r="U16" s="1"/>
      <c r="V16" s="1"/>
    </row>
    <row r="17" spans="1:22" ht="16.5" customHeight="1" x14ac:dyDescent="0.2">
      <c r="A17" s="49"/>
      <c r="B17" s="126" t="s">
        <v>63</v>
      </c>
      <c r="C17" s="126" t="s">
        <v>0</v>
      </c>
      <c r="D17" s="6">
        <f>SUM(E17:I17)</f>
        <v>0</v>
      </c>
      <c r="E17" s="73"/>
      <c r="F17" s="12">
        <f>IF($D$6="Envoy",'CLASS ERRATA'!D3, IF($D$6="Mechanic",'CLASS ERRATA'!E3,IF($D$6="Mystic",'CLASS ERRATA'!F3,IF($D$6="Operative",'CLASS ERRATA'!G3,IF($D$6="Solarian",'CLASS ERRATA'!H3,IF($D$6="Soldier",'CLASS ERRATA'!I3,IF($D$6="Technomancer",'CLASS ERRATA'!J3,)))))))</f>
        <v>0</v>
      </c>
      <c r="G17" s="12">
        <f>$G$9</f>
        <v>0</v>
      </c>
      <c r="H17" s="73"/>
      <c r="I17" s="12">
        <f>$M$41</f>
        <v>0</v>
      </c>
      <c r="J17" s="126" t="s">
        <v>15</v>
      </c>
      <c r="K17" s="6">
        <f>SUM(L17:O17)</f>
        <v>12</v>
      </c>
      <c r="L17" s="12">
        <v>10</v>
      </c>
      <c r="M17" s="12">
        <f>$K$41</f>
        <v>2</v>
      </c>
      <c r="N17" s="12">
        <f>$G$10</f>
        <v>0</v>
      </c>
      <c r="O17" s="73"/>
      <c r="P17" s="109"/>
      <c r="Q17" s="122"/>
      <c r="R17" s="1"/>
      <c r="S17" s="1"/>
      <c r="T17" s="1"/>
      <c r="U17" s="1"/>
      <c r="V17" s="1"/>
    </row>
    <row r="18" spans="1:22" ht="16.5" customHeight="1" x14ac:dyDescent="0.2">
      <c r="A18" s="49"/>
      <c r="B18" s="126" t="s">
        <v>42</v>
      </c>
      <c r="C18" s="126" t="s">
        <v>51</v>
      </c>
      <c r="D18" s="6">
        <f>SUM(E18:I18)</f>
        <v>3</v>
      </c>
      <c r="E18" s="73"/>
      <c r="F18" s="12">
        <f>IF($D$6="Envoy",'CLASS ERRATA'!D4, IF($D$6="Mechanic",'CLASS ERRATA'!E4,IF($D$6="Mystic",'CLASS ERRATA'!F4,IF($D$6="Operative",'CLASS ERRATA'!G4,IF($D$6="Solarian",'CLASS ERRATA'!H4,IF($D$6="Soldier",'CLASS ERRATA'!I4,IF($D$6="Technomancer",'CLASS ERRATA'!J4,)))))))</f>
        <v>3</v>
      </c>
      <c r="G18" s="12">
        <f>$G$14</f>
        <v>0</v>
      </c>
      <c r="H18" s="73"/>
      <c r="I18" s="12"/>
      <c r="J18" s="252" t="s">
        <v>19</v>
      </c>
      <c r="K18" s="6">
        <f>SUM(L18:M18)</f>
        <v>20</v>
      </c>
      <c r="L18" s="12">
        <v>8</v>
      </c>
      <c r="M18" s="12">
        <f>$K$17</f>
        <v>12</v>
      </c>
      <c r="N18" s="29"/>
      <c r="O18" s="73"/>
      <c r="P18" s="109"/>
      <c r="Q18" s="122"/>
      <c r="R18" s="1"/>
      <c r="S18" s="1"/>
      <c r="T18" s="1"/>
      <c r="U18" s="1"/>
      <c r="V18" s="1"/>
    </row>
    <row r="19" spans="1:22" ht="16.5" customHeight="1" x14ac:dyDescent="0.2">
      <c r="A19" s="49"/>
      <c r="B19" s="126" t="s">
        <v>55</v>
      </c>
      <c r="C19" s="126" t="s">
        <v>52</v>
      </c>
      <c r="D19" s="6">
        <f t="shared" ref="D19:D31" si="2">SUM(E19:I19)</f>
        <v>0</v>
      </c>
      <c r="E19" s="73"/>
      <c r="F19" s="12">
        <f>IF($D$6="Envoy",'CLASS ERRATA'!D5, IF($D$6="Mechanic",'CLASS ERRATA'!E5,IF($D$6="Mystic",'CLASS ERRATA'!F5,IF($D$6="Operative",'CLASS ERRATA'!G5,IF($D$6="Solarian",'CLASS ERRATA'!H5,IF($D$6="Soldier",'CLASS ERRATA'!I5,IF($D$6="Technomancer",'CLASS ERRATA'!J5,)))))))</f>
        <v>0</v>
      </c>
      <c r="G19" s="12">
        <f>$G$12</f>
        <v>0</v>
      </c>
      <c r="H19" s="73"/>
      <c r="I19" s="12"/>
      <c r="J19" s="253"/>
      <c r="K19" s="29"/>
      <c r="L19" s="29"/>
      <c r="M19" s="29"/>
      <c r="N19" s="29"/>
      <c r="O19" s="29"/>
      <c r="P19" s="109"/>
      <c r="Q19" s="122"/>
      <c r="R19" s="1"/>
      <c r="S19" s="1"/>
      <c r="T19" s="1"/>
      <c r="U19" s="1"/>
      <c r="V19" s="1"/>
    </row>
    <row r="20" spans="1:22" ht="16.5" customHeight="1" x14ac:dyDescent="0.2">
      <c r="A20" s="49"/>
      <c r="B20" s="126" t="s">
        <v>49</v>
      </c>
      <c r="C20" s="126" t="s">
        <v>52</v>
      </c>
      <c r="D20" s="6">
        <f t="shared" si="2"/>
        <v>3</v>
      </c>
      <c r="E20" s="73"/>
      <c r="F20" s="12">
        <f>IF($D$6="Envoy",'CLASS ERRATA'!D6, IF($D$6="Mechanic",'CLASS ERRATA'!E6,IF($D$6="Mystic",'CLASS ERRATA'!F6,IF($D$6="Operative",'CLASS ERRATA'!G6,IF($D$6="Solarian",'CLASS ERRATA'!H6,IF($D$6="Soldier",'CLASS ERRATA'!I6,IF($D$6="Technomancer",'CLASS ERRATA'!J6,)))))))</f>
        <v>3</v>
      </c>
      <c r="G20" s="12">
        <f>$G$12</f>
        <v>0</v>
      </c>
      <c r="H20" s="73"/>
      <c r="I20" s="12"/>
      <c r="J20" s="57" t="s">
        <v>364</v>
      </c>
      <c r="K20" s="76"/>
      <c r="L20" s="77"/>
      <c r="M20" s="77"/>
      <c r="N20" s="77"/>
      <c r="O20" s="77"/>
      <c r="P20" s="109"/>
      <c r="Q20" s="122"/>
      <c r="R20" s="1"/>
      <c r="S20" s="1"/>
      <c r="T20" s="1"/>
      <c r="U20" s="1"/>
      <c r="V20" s="1"/>
    </row>
    <row r="21" spans="1:22" ht="16.5" customHeight="1" x14ac:dyDescent="0.2">
      <c r="A21" s="49"/>
      <c r="B21" s="126" t="s">
        <v>50</v>
      </c>
      <c r="C21" s="126" t="s">
        <v>51</v>
      </c>
      <c r="D21" s="6">
        <f t="shared" si="2"/>
        <v>3</v>
      </c>
      <c r="E21" s="73"/>
      <c r="F21" s="12">
        <f>IF($D$6="Envoy",'CLASS ERRATA'!D7, IF($D$6="Mechanic",'CLASS ERRATA'!E7,IF($D$6="Mystic",'CLASS ERRATA'!F7,IF($D$6="Operative",'CLASS ERRATA'!G7,IF($D$6="Solarian",'CLASS ERRATA'!H7,IF($D$6="Soldier",'CLASS ERRATA'!I7,IF($D$6="Technomancer",'CLASS ERRATA'!J7,)))))))</f>
        <v>3</v>
      </c>
      <c r="G21" s="12">
        <f>$G$14</f>
        <v>0</v>
      </c>
      <c r="H21" s="73"/>
      <c r="I21" s="12"/>
      <c r="J21" s="57" t="s">
        <v>20</v>
      </c>
      <c r="K21" s="77"/>
      <c r="L21" s="77"/>
      <c r="M21" s="77"/>
      <c r="N21" s="77"/>
      <c r="O21" s="77"/>
      <c r="P21" s="109"/>
      <c r="Q21" s="1"/>
      <c r="R21" s="1"/>
      <c r="S21" s="1"/>
      <c r="T21" s="1"/>
      <c r="U21" s="1"/>
      <c r="V21" s="1"/>
    </row>
    <row r="22" spans="1:22" ht="22.5" customHeight="1" x14ac:dyDescent="0.2">
      <c r="A22" s="49"/>
      <c r="B22" s="126" t="s">
        <v>43</v>
      </c>
      <c r="C22" s="126" t="s">
        <v>51</v>
      </c>
      <c r="D22" s="6">
        <f t="shared" si="2"/>
        <v>3</v>
      </c>
      <c r="E22" s="73"/>
      <c r="F22" s="12">
        <f>IF($D$6="Envoy",'CLASS ERRATA'!D8, IF($D$6="Mechanic",'CLASS ERRATA'!E8,IF($D$6="Mystic",'CLASS ERRATA'!F8,IF($D$6="Operative",'CLASS ERRATA'!G8,IF($D$6="Solarian",'CLASS ERRATA'!H8,IF($D$6="Soldier",'CLASS ERRATA'!I8,IF($D$6="Technomancer",'CLASS ERRATA'!J8,)))))))</f>
        <v>3</v>
      </c>
      <c r="G22" s="12">
        <f>$G$12</f>
        <v>0</v>
      </c>
      <c r="H22" s="73"/>
      <c r="I22" s="12"/>
      <c r="J22" s="257" t="str">
        <f>D6&amp;"  Good Saves  "&amp;VLOOKUP(D6,'CHA Advancement Tables'!A2:I141,7,FALSE)&amp;" "&amp;VLOOKUP(D6,'CHA Advancement Tables'!A2:I141,8,FALSE)&amp;" = "&amp;_xlfn.FLOOR.MATH((((J6/2)+2)),1)</f>
        <v>Mystic  Good Saves  WILL  = 5</v>
      </c>
      <c r="K22" s="258"/>
      <c r="L22" s="259"/>
      <c r="M22" s="260" t="str">
        <f>D6&amp;"  Bad Saves  "&amp;VLOOKUP(D6,'CHA Advancement Tables'!A2:J141,9,FALSE)&amp;" "&amp;VLOOKUP(D6,'CHA Advancement Tables'!A2:J141,10,FALSE)&amp;" = "&amp;_xlfn.FLOOR.MATH(((J6 /3)),1)</f>
        <v>Mystic  Bad Saves  FORTITUDE REFLEX = 2</v>
      </c>
      <c r="N22" s="261"/>
      <c r="O22" s="261"/>
      <c r="P22" s="109"/>
      <c r="Q22" s="1"/>
      <c r="R22" s="1"/>
      <c r="S22" s="1"/>
      <c r="T22" s="1"/>
      <c r="U22" s="1"/>
      <c r="V22" s="1"/>
    </row>
    <row r="23" spans="1:22" ht="16.5" customHeight="1" x14ac:dyDescent="0.2">
      <c r="A23" s="49"/>
      <c r="B23" s="126" t="s">
        <v>62</v>
      </c>
      <c r="C23" s="126" t="s">
        <v>52</v>
      </c>
      <c r="D23" s="6">
        <f t="shared" si="2"/>
        <v>0</v>
      </c>
      <c r="E23" s="73"/>
      <c r="F23" s="12">
        <f>IF($D$6="Envoy",'CLASS ERRATA'!D9, IF($D$6="Mechanic",'CLASS ERRATA'!E9,IF($D$6="Mystic",'CLASS ERRATA'!F9,IF($D$6="Operative",'CLASS ERRATA'!G9,IF($D$6="Solarian",'CLASS ERRATA'!H9,IF($D$6="Soldier",'CLASS ERRATA'!I9,IF($D$6="Technomancer",'CLASS ERRATA'!J9,)))))))</f>
        <v>0</v>
      </c>
      <c r="G23" s="12">
        <f>$G$12</f>
        <v>0</v>
      </c>
      <c r="H23" s="73"/>
      <c r="I23" s="12"/>
      <c r="J23" s="32" t="s">
        <v>25</v>
      </c>
      <c r="K23" s="126" t="s">
        <v>11</v>
      </c>
      <c r="L23" s="126" t="s">
        <v>18</v>
      </c>
      <c r="M23" s="126" t="s">
        <v>23</v>
      </c>
      <c r="N23" s="126" t="s">
        <v>24</v>
      </c>
      <c r="O23" s="49"/>
      <c r="P23" s="109"/>
      <c r="S23" s="1"/>
      <c r="T23" s="1"/>
      <c r="U23" s="1"/>
      <c r="V23" s="1"/>
    </row>
    <row r="24" spans="1:22" ht="16.5" customHeight="1" x14ac:dyDescent="0.2">
      <c r="A24" s="49"/>
      <c r="B24" s="126" t="s">
        <v>44</v>
      </c>
      <c r="C24" s="126" t="s">
        <v>51</v>
      </c>
      <c r="D24" s="6">
        <v>0</v>
      </c>
      <c r="E24" s="73"/>
      <c r="F24" s="12">
        <f>IF($D$6="Envoy",'CLASS ERRATA'!D10, IF($D$6="Mechanic",'CLASS ERRATA'!E10,IF($D$6="Mystic",'CLASS ERRATA'!F10,IF($D$6="Operative",'CLASS ERRATA'!G10,IF($D$6="Solarian",'CLASS ERRATA'!H10,IF($D$6="Soldier",'CLASS ERRATA'!I10,IF($D$6="Technomancer",'CLASS ERRATA'!J10,)))))))</f>
        <v>3</v>
      </c>
      <c r="G24" s="12">
        <f>$G$14</f>
        <v>0</v>
      </c>
      <c r="H24" s="73"/>
      <c r="I24" s="12"/>
      <c r="J24" s="206" t="s">
        <v>2114</v>
      </c>
      <c r="K24" s="201">
        <f>SUM(L24:N24)</f>
        <v>2</v>
      </c>
      <c r="L24" s="207">
        <f>IF(J24=O24,P24,IF(J24=O25,P25,IF(J24=O26,P26,IF(J24=O27,P27,))))</f>
        <v>2</v>
      </c>
      <c r="M24" s="12">
        <f>$G$11</f>
        <v>0</v>
      </c>
      <c r="N24" s="73"/>
      <c r="O24" s="1" t="str">
        <f>VLOOKUP(D6,'CHA Advancement Tables'!A2:I149,7,FALSE)</f>
        <v>WILL</v>
      </c>
      <c r="P24" s="1">
        <f>_xlfn.FLOOR.MATH((((J6/2)+2)),1)</f>
        <v>5</v>
      </c>
      <c r="S24" s="1"/>
      <c r="T24" s="1"/>
      <c r="U24" s="1"/>
      <c r="V24" s="1"/>
    </row>
    <row r="25" spans="1:22" ht="16.5" customHeight="1" x14ac:dyDescent="0.2">
      <c r="A25" s="49"/>
      <c r="B25" s="126" t="s">
        <v>61</v>
      </c>
      <c r="C25" s="126" t="s">
        <v>52</v>
      </c>
      <c r="D25" s="6">
        <f t="shared" si="2"/>
        <v>3</v>
      </c>
      <c r="E25" s="73"/>
      <c r="F25" s="12">
        <f>IF($D$6="Envoy",'CLASS ERRATA'!D11, IF($D$6="Mechanic",'CLASS ERRATA'!E11,IF($D$6="Mystic",'CLASS ERRATA'!F11,IF($D$6="Operative",'CLASS ERRATA'!G11,IF($D$6="Solarian",'CLASS ERRATA'!H11,IF($D$6="Soldier",'CLASS ERRATA'!I11,IF($D$6="Technomancer",'CLASS ERRATA'!J11,)))))))</f>
        <v>3</v>
      </c>
      <c r="G25" s="12">
        <f>$G$12</f>
        <v>0</v>
      </c>
      <c r="H25" s="73"/>
      <c r="I25" s="12"/>
      <c r="J25" s="205" t="s">
        <v>21</v>
      </c>
      <c r="K25" s="201">
        <f>SUM(L25:N25)</f>
        <v>2</v>
      </c>
      <c r="L25" s="207">
        <f>IF(O24=J25,P24,IF(O25=J25,P25,IF(O26=J25,P26,IF(O27=J25,P27,))))</f>
        <v>2</v>
      </c>
      <c r="M25" s="12">
        <f>$G$10</f>
        <v>0</v>
      </c>
      <c r="N25" s="73"/>
      <c r="O25" s="1">
        <f>VLOOKUP(D6,'CHA Advancement Tables'!A2:I149,8,FALSE)</f>
        <v>0</v>
      </c>
      <c r="P25" s="1">
        <f>_xlfn.FLOOR.MATH((((J6/2)+2)),1)</f>
        <v>5</v>
      </c>
      <c r="S25" s="1"/>
      <c r="T25" s="1"/>
      <c r="U25" s="1"/>
      <c r="V25" s="1"/>
    </row>
    <row r="26" spans="1:22" ht="16.5" customHeight="1" x14ac:dyDescent="0.2">
      <c r="A26" s="49"/>
      <c r="B26" s="126" t="s">
        <v>60</v>
      </c>
      <c r="C26" s="126" t="s">
        <v>52</v>
      </c>
      <c r="D26" s="6">
        <f t="shared" si="2"/>
        <v>3</v>
      </c>
      <c r="E26" s="73"/>
      <c r="F26" s="12">
        <f>IF($D$6="Envoy",'CLASS ERRATA'!D12, IF($D$6="Mechanic",'CLASS ERRATA'!E12,IF($D$6="Mystic",'CLASS ERRATA'!F12,IF($D$6="Operative",'CLASS ERRATA'!G12,IF($D$6="Solarian",'CLASS ERRATA'!H12,IF($D$6="Soldier",'CLASS ERRATA'!I12,IF($D$6="Technomancer",'CLASS ERRATA'!J12,)))))))</f>
        <v>3</v>
      </c>
      <c r="G26" s="12">
        <f>$G$12</f>
        <v>0</v>
      </c>
      <c r="H26" s="73"/>
      <c r="I26" s="12"/>
      <c r="J26" s="205" t="s">
        <v>22</v>
      </c>
      <c r="K26" s="201">
        <f>SUM(L26:N26)</f>
        <v>5</v>
      </c>
      <c r="L26" s="207">
        <f>IF($O$24=J26,$P$24,IF($O$25=J26,$P$25,IF($O$26=J26,$P$26,IF($O$27=J26,$P$27,))))</f>
        <v>5</v>
      </c>
      <c r="M26" s="12">
        <f>$G$13</f>
        <v>0</v>
      </c>
      <c r="N26" s="73"/>
      <c r="O26" s="1" t="str">
        <f>VLOOKUP(D6,'CHA Advancement Tables'!A2:I149,9,FALSE)</f>
        <v>FORTITUDE</v>
      </c>
      <c r="P26" s="1">
        <f>_xlfn.FLOOR.MATH(((J6 /3)),1)</f>
        <v>2</v>
      </c>
      <c r="S26" s="1"/>
      <c r="T26" s="1"/>
      <c r="U26" s="1"/>
      <c r="V26" s="1"/>
    </row>
    <row r="27" spans="1:22" ht="16.5" customHeight="1" x14ac:dyDescent="0.2">
      <c r="A27" s="49"/>
      <c r="B27" s="126" t="s">
        <v>59</v>
      </c>
      <c r="C27" s="126" t="s">
        <v>53</v>
      </c>
      <c r="D27" s="6">
        <f t="shared" si="2"/>
        <v>3</v>
      </c>
      <c r="E27" s="73"/>
      <c r="F27" s="12">
        <f>IF($D$6="Envoy",'CLASS ERRATA'!D13, IF($D$6="Mechanic",'CLASS ERRATA'!E13,IF($D$6="Mystic",'CLASS ERRATA'!F13,IF($D$6="Operative",'CLASS ERRATA'!G13,IF($D$6="Solarian",'CLASS ERRATA'!H13,IF($D$6="Soldier",'CLASS ERRATA'!I13,IF($D$6="Technomancer",'CLASS ERRATA'!J13,)))))))</f>
        <v>3</v>
      </c>
      <c r="G27" s="12">
        <f>$G$13</f>
        <v>0</v>
      </c>
      <c r="H27" s="73"/>
      <c r="I27" s="12"/>
      <c r="J27" s="45"/>
      <c r="K27" s="45"/>
      <c r="L27" s="45"/>
      <c r="M27" s="45"/>
      <c r="N27" s="50"/>
      <c r="O27" s="1" t="str">
        <f>VLOOKUP(D6,'CHA Advancement Tables'!A2:J149,10,FALSE)</f>
        <v>REFLEX</v>
      </c>
      <c r="P27" s="1">
        <f>_xlfn.FLOOR.MATH(((J6 /3)),1)</f>
        <v>2</v>
      </c>
      <c r="Q27" s="1"/>
      <c r="R27" s="1"/>
      <c r="S27" s="1"/>
      <c r="T27" s="1"/>
      <c r="U27" s="1"/>
      <c r="V27" s="1"/>
    </row>
    <row r="28" spans="1:22" ht="16.5" customHeight="1" x14ac:dyDescent="0.2">
      <c r="A28" s="49"/>
      <c r="B28" s="126" t="s">
        <v>58</v>
      </c>
      <c r="C28" s="126" t="s">
        <v>53</v>
      </c>
      <c r="D28" s="6">
        <f t="shared" si="2"/>
        <v>3</v>
      </c>
      <c r="E28" s="73"/>
      <c r="F28" s="12">
        <f>IF($D$6="Envoy",'CLASS ERRATA'!D14, IF($D$6="Mechanic",'CLASS ERRATA'!E14,IF($D$6="Mystic",'CLASS ERRATA'!F14,IF($D$6="Operative",'CLASS ERRATA'!G14,IF($D$6="Solarian",'CLASS ERRATA'!H14,IF($D$6="Soldier",'CLASS ERRATA'!I14,IF($D$6="Technomancer",'CLASS ERRATA'!J14,)))))))</f>
        <v>3</v>
      </c>
      <c r="G28" s="12">
        <f>$G$13</f>
        <v>0</v>
      </c>
      <c r="H28" s="73"/>
      <c r="I28" s="12"/>
      <c r="J28" s="254" t="s">
        <v>26</v>
      </c>
      <c r="K28" s="254"/>
      <c r="L28" s="254"/>
      <c r="M28" s="254"/>
      <c r="N28" s="254"/>
      <c r="Q28" s="1"/>
      <c r="R28" s="1"/>
      <c r="S28" s="1"/>
      <c r="T28" s="1"/>
      <c r="U28" s="1"/>
      <c r="V28" s="1"/>
    </row>
    <row r="29" spans="1:22" ht="16.5" customHeight="1" x14ac:dyDescent="0.2">
      <c r="A29" s="49"/>
      <c r="B29" s="126" t="s">
        <v>153</v>
      </c>
      <c r="C29" s="126" t="s">
        <v>52</v>
      </c>
      <c r="D29" s="6">
        <f t="shared" si="2"/>
        <v>0</v>
      </c>
      <c r="E29" s="73"/>
      <c r="F29" s="12">
        <f>IF($D$6="Envoy",'CLASS ERRATA'!D15, IF($D$6="Mechanic",'CLASS ERRATA'!E15,IF($D$6="Mystic",'CLASS ERRATA'!F15,IF($D$6="Operative",'CLASS ERRATA'!G15,IF($D$6="Solarian",'CLASS ERRATA'!H15,IF($D$6="Soldier",'CLASS ERRATA'!I15,IF($D$6="Technomancer",'CLASS ERRATA'!J15,)))))))</f>
        <v>0</v>
      </c>
      <c r="G29" s="12">
        <f>$G$12</f>
        <v>0</v>
      </c>
      <c r="H29" s="73"/>
      <c r="I29" s="12"/>
      <c r="J29" s="129" t="s">
        <v>28</v>
      </c>
      <c r="K29" s="203">
        <f>IF(D6="Envoy",_xlfn.FLOOR.MATH(J6*0.75,1,),IF(D6="Mechanic",_xlfn.FLOOR.MATH(J6*0.75,1,),IF(D6="Mystic",_xlfn.FLOOR.MATH(J6*0.75,1,),IF(D6="Operative",_xlfn.FLOOR.MATH(J6*0.75,1,),IF(D6="Technomancer",_xlfn.FLOOR.MATH(J6*0.75,1,),IF(D6="Solarian",_xlfn.FLOOR.MATH(J6*1,1,),IF(D6="Soldier",_xlfn.FLOOR.MATH(J6*1,1,),)))))))</f>
        <v>4</v>
      </c>
      <c r="L29" s="202"/>
      <c r="M29" s="202"/>
      <c r="N29" s="50"/>
      <c r="O29" s="49"/>
      <c r="P29" s="109"/>
      <c r="Q29" s="1"/>
      <c r="R29" s="1"/>
      <c r="S29" s="1"/>
      <c r="T29" s="1"/>
      <c r="U29" s="1"/>
      <c r="V29" s="1"/>
    </row>
    <row r="30" spans="1:22" ht="16.5" customHeight="1" x14ac:dyDescent="0.2">
      <c r="A30" s="49"/>
      <c r="B30" s="126" t="s">
        <v>65</v>
      </c>
      <c r="C30" s="126" t="s">
        <v>17</v>
      </c>
      <c r="D30" s="6">
        <f t="shared" si="2"/>
        <v>0</v>
      </c>
      <c r="E30" s="73"/>
      <c r="F30" s="12">
        <f>IF($D$6="Envoy",'CLASS ERRATA'!D16, IF($D$6="Mechanic",'CLASS ERRATA'!E16,IF($D$6="Mystic",'CLASS ERRATA'!F16,IF($D$6="Operative",'CLASS ERRATA'!G16,IF($D$6="Solarian",'CLASS ERRATA'!H16,IF($D$6="Soldier",'CLASS ERRATA'!I16,IF($D$6="Technomancer",'CLASS ERRATA'!J16,)))))))</f>
        <v>0</v>
      </c>
      <c r="G30" s="12">
        <f>$G$10</f>
        <v>0</v>
      </c>
      <c r="H30" s="73"/>
      <c r="I30" s="12">
        <f>$M$41</f>
        <v>0</v>
      </c>
      <c r="J30" s="92"/>
      <c r="K30" s="92" t="s">
        <v>1598</v>
      </c>
      <c r="L30" s="92" t="s">
        <v>28</v>
      </c>
      <c r="M30" s="92" t="s">
        <v>29</v>
      </c>
      <c r="N30" s="92" t="s">
        <v>24</v>
      </c>
      <c r="O30" s="92" t="s">
        <v>1599</v>
      </c>
      <c r="P30" s="109"/>
      <c r="Q30" s="1"/>
      <c r="R30" s="1"/>
      <c r="S30" s="1"/>
      <c r="T30" s="1"/>
      <c r="U30" s="1"/>
      <c r="V30" s="1"/>
    </row>
    <row r="31" spans="1:22" ht="16.5" customHeight="1" x14ac:dyDescent="0.2">
      <c r="A31" s="49"/>
      <c r="B31" s="126" t="s">
        <v>45</v>
      </c>
      <c r="C31" s="77" t="s">
        <v>53</v>
      </c>
      <c r="D31" s="6">
        <f t="shared" si="2"/>
        <v>3</v>
      </c>
      <c r="E31" s="73"/>
      <c r="F31" s="12">
        <f>IF($D$6="Envoy",'CLASS ERRATA'!D17, IF($D$6="Mechanic",'CLASS ERRATA'!E17,IF($D$6="Mystic",'CLASS ERRATA'!F17,IF($D$6="Operative",'CLASS ERRATA'!G17,IF($D$6="Solarian",'CLASS ERRATA'!H17,IF($D$6="Soldier",'CLASS ERRATA'!I17,IF($D$6="Technomancer",'CLASS ERRATA'!J17,)))))))</f>
        <v>3</v>
      </c>
      <c r="G31" s="73"/>
      <c r="H31" s="73"/>
      <c r="I31" s="12"/>
      <c r="J31" s="125" t="s">
        <v>27</v>
      </c>
      <c r="K31" s="6">
        <f>SUM(L31:N31)</f>
        <v>4</v>
      </c>
      <c r="L31" s="12">
        <f>$K$29</f>
        <v>4</v>
      </c>
      <c r="M31" s="12">
        <f>$G$9</f>
        <v>0</v>
      </c>
      <c r="N31" s="73"/>
      <c r="O31" s="6">
        <f>K31-4+N31</f>
        <v>0</v>
      </c>
      <c r="P31" s="109"/>
      <c r="Q31" s="1"/>
      <c r="R31" s="1"/>
      <c r="S31" s="1"/>
      <c r="T31" s="1"/>
      <c r="U31" s="1"/>
      <c r="V31" s="1"/>
    </row>
    <row r="32" spans="1:22" ht="16.5" customHeight="1" x14ac:dyDescent="0.2">
      <c r="A32" s="49"/>
      <c r="B32" s="223" t="s">
        <v>282</v>
      </c>
      <c r="C32" s="225"/>
      <c r="D32" s="89"/>
      <c r="E32" s="89"/>
      <c r="F32" s="89"/>
      <c r="G32" s="89"/>
      <c r="H32" s="89"/>
      <c r="I32" s="89"/>
      <c r="J32" s="92"/>
      <c r="K32" s="87" t="s">
        <v>27</v>
      </c>
      <c r="L32" s="93" t="s">
        <v>28</v>
      </c>
      <c r="M32" s="93" t="s">
        <v>32</v>
      </c>
      <c r="N32" s="94" t="s">
        <v>24</v>
      </c>
      <c r="O32" s="90" t="s">
        <v>27</v>
      </c>
      <c r="P32" s="109"/>
      <c r="Q32" s="1"/>
      <c r="R32" s="1"/>
      <c r="S32" s="1"/>
      <c r="T32" s="1"/>
      <c r="U32" s="1"/>
      <c r="V32" s="1"/>
    </row>
    <row r="33" spans="1:22" ht="16.5" customHeight="1" x14ac:dyDescent="0.2">
      <c r="A33" s="49"/>
      <c r="B33" s="126" t="s">
        <v>45</v>
      </c>
      <c r="C33" s="77"/>
      <c r="D33" s="6">
        <f>SUM(E33:I33)</f>
        <v>3</v>
      </c>
      <c r="E33" s="73"/>
      <c r="F33" s="12">
        <f>IF($D$6="Envoy",'CLASS ERRATA'!D17, IF($D$6="Mechanic",'CLASS ERRATA'!E17,IF($D$6="Mystic",'CLASS ERRATA'!F17,IF($D$6="Operative",'CLASS ERRATA'!G17,IF($D$6="Solarian",'CLASS ERRATA'!H17,IF($D$6="Soldier",'CLASS ERRATA'!I17,IF($D$6="Technomancer",'CLASS ERRATA'!J17,)))))))</f>
        <v>3</v>
      </c>
      <c r="G33" s="73"/>
      <c r="H33" s="73"/>
      <c r="I33" s="12"/>
      <c r="J33" s="125" t="s">
        <v>30</v>
      </c>
      <c r="K33" s="6">
        <f>SUM(L33:N33)</f>
        <v>4</v>
      </c>
      <c r="L33" s="12">
        <f>$K$29</f>
        <v>4</v>
      </c>
      <c r="M33" s="12">
        <f>G10</f>
        <v>0</v>
      </c>
      <c r="N33" s="73"/>
      <c r="O33" s="6">
        <f>K33-4+N33</f>
        <v>0</v>
      </c>
      <c r="P33" s="109"/>
      <c r="Q33" s="1"/>
      <c r="R33" s="1"/>
      <c r="S33" s="1"/>
      <c r="T33" s="1"/>
      <c r="U33" s="1"/>
      <c r="V33" s="1"/>
    </row>
    <row r="34" spans="1:22" ht="16.5" customHeight="1" x14ac:dyDescent="0.2">
      <c r="A34" s="49"/>
      <c r="B34" s="223"/>
      <c r="C34" s="225"/>
      <c r="D34" s="89"/>
      <c r="E34" s="89"/>
      <c r="F34" s="89"/>
      <c r="G34" s="89"/>
      <c r="H34" s="89"/>
      <c r="I34" s="89"/>
      <c r="J34" s="92"/>
      <c r="K34" s="87" t="s">
        <v>30</v>
      </c>
      <c r="L34" s="93" t="s">
        <v>28</v>
      </c>
      <c r="M34" s="93" t="s">
        <v>29</v>
      </c>
      <c r="N34" s="94" t="s">
        <v>24</v>
      </c>
      <c r="O34" s="90" t="s">
        <v>30</v>
      </c>
      <c r="P34" s="109"/>
      <c r="Q34" s="1"/>
      <c r="R34" s="1"/>
      <c r="S34" s="1"/>
      <c r="T34" s="1"/>
      <c r="U34" s="1"/>
      <c r="V34" s="1"/>
    </row>
    <row r="35" spans="1:22" ht="16.5" customHeight="1" x14ac:dyDescent="0.2">
      <c r="A35" s="49"/>
      <c r="B35" s="126" t="s">
        <v>105</v>
      </c>
      <c r="C35" s="126" t="s">
        <v>53</v>
      </c>
      <c r="D35" s="6">
        <f t="shared" ref="D35:D37" si="3">SUM(E35:I35)</f>
        <v>3</v>
      </c>
      <c r="E35" s="73"/>
      <c r="F35" s="58">
        <f>IF($D$6="Envoy",'CLASS ERRATA'!D18, IF($D$6="Mechanic",'CLASS ERRATA'!E18,IF($D$6="Mystic",'CLASS ERRATA'!F18,IF($D$6="Operative",'CLASS ERRATA'!G18,IF($D$6="Solarian",'CLASS ERRATA'!H18,IF($D$6="Soldier",'CLASS ERRATA'!I18,IF($D$6="Technomancer",'CLASS ERRATA'!J18,)))))))</f>
        <v>3</v>
      </c>
      <c r="G35" s="12">
        <f>$G$13</f>
        <v>0</v>
      </c>
      <c r="H35" s="73"/>
      <c r="I35" s="12"/>
      <c r="J35" s="125" t="s">
        <v>31</v>
      </c>
      <c r="K35" s="6">
        <f>SUM(L35:N35)</f>
        <v>4</v>
      </c>
      <c r="L35" s="12">
        <f>$K$29</f>
        <v>4</v>
      </c>
      <c r="M35" s="12">
        <f>$G$9</f>
        <v>0</v>
      </c>
      <c r="N35" s="73"/>
      <c r="O35" s="6">
        <f>K35-4+N35</f>
        <v>0</v>
      </c>
      <c r="P35" s="109"/>
      <c r="Q35" s="1"/>
      <c r="R35" s="1"/>
      <c r="S35" s="1"/>
      <c r="T35" s="1"/>
      <c r="U35" s="1"/>
      <c r="V35" s="1"/>
    </row>
    <row r="36" spans="1:22" ht="16.5" customHeight="1" x14ac:dyDescent="0.2">
      <c r="A36" s="49"/>
      <c r="B36" s="126" t="s">
        <v>46</v>
      </c>
      <c r="C36" s="126" t="s">
        <v>17</v>
      </c>
      <c r="D36" s="6">
        <f t="shared" si="3"/>
        <v>0</v>
      </c>
      <c r="E36" s="73"/>
      <c r="F36" s="58">
        <f>IF($D$6="Envoy",'CLASS ERRATA'!D19, IF($D$6="Mechanic",'CLASS ERRATA'!E19,IF($D$6="Mystic",'CLASS ERRATA'!F19,IF($D$6="Operative",'CLASS ERRATA'!G19,IF($D$6="Solarian",'CLASS ERRATA'!H19,IF($D$6="Soldier",'CLASS ERRATA'!I19,IF($D$6="Technomancer",'CLASS ERRATA'!J19,)))))))</f>
        <v>0</v>
      </c>
      <c r="G36" s="12">
        <f>$G$10</f>
        <v>0</v>
      </c>
      <c r="H36" s="73"/>
      <c r="I36" s="12">
        <f>$M$41</f>
        <v>0</v>
      </c>
      <c r="J36" s="92"/>
      <c r="K36" s="87" t="s">
        <v>40</v>
      </c>
      <c r="L36" s="87"/>
      <c r="M36" s="87"/>
      <c r="N36" s="88"/>
      <c r="O36" s="91" t="s">
        <v>40</v>
      </c>
      <c r="P36" s="109"/>
      <c r="Q36" s="1"/>
      <c r="R36" s="1"/>
      <c r="S36" s="1"/>
      <c r="T36" s="1"/>
      <c r="U36" s="1"/>
      <c r="V36" s="1"/>
    </row>
    <row r="37" spans="1:22" ht="16.5" customHeight="1" x14ac:dyDescent="0.2">
      <c r="A37" s="49"/>
      <c r="B37" s="126" t="s">
        <v>47</v>
      </c>
      <c r="C37" s="126" t="s">
        <v>17</v>
      </c>
      <c r="D37" s="6">
        <f t="shared" si="3"/>
        <v>0</v>
      </c>
      <c r="E37" s="73"/>
      <c r="F37" s="58">
        <f>IF($D$6="Envoy",'CLASS ERRATA'!D20, IF($D$6="Mechanic",'CLASS ERRATA'!E20,IF($D$6="Mystic",'CLASS ERRATA'!F20,IF($D$6="Operative",'CLASS ERRATA'!G20,IF($D$6="Solarian",'CLASS ERRATA'!H20,IF($D$6="Soldier",'CLASS ERRATA'!I20,IF($D$6="Technomancer",'CLASS ERRATA'!J20,)))))))</f>
        <v>0</v>
      </c>
      <c r="G37" s="12">
        <f>$G$10</f>
        <v>0</v>
      </c>
      <c r="H37" s="73"/>
      <c r="I37" s="12">
        <f>$M$41</f>
        <v>0</v>
      </c>
      <c r="J37" s="150" t="s">
        <v>75</v>
      </c>
      <c r="K37" s="150"/>
      <c r="L37" s="150"/>
      <c r="M37" s="150"/>
      <c r="N37" s="150"/>
      <c r="O37" s="150"/>
      <c r="P37" s="109"/>
      <c r="Q37" s="1"/>
      <c r="R37" s="1"/>
      <c r="S37" s="1"/>
      <c r="T37" s="1"/>
      <c r="U37" s="1"/>
      <c r="V37" s="1"/>
    </row>
    <row r="38" spans="1:22" ht="16.5" customHeight="1" x14ac:dyDescent="0.2">
      <c r="A38" s="49"/>
      <c r="B38" s="126" t="s">
        <v>48</v>
      </c>
      <c r="C38" s="126" t="s">
        <v>53</v>
      </c>
      <c r="D38" s="6">
        <f>SUM(E38:I38)</f>
        <v>3</v>
      </c>
      <c r="E38" s="73"/>
      <c r="F38" s="58">
        <f>IF($D$6="Envoy",'CLASS ERRATA'!D21, IF($D$6="Mechanic",'CLASS ERRATA'!E21,IF($D$6="Mystic",'CLASS ERRATA'!F21,IF($D$6="Operative",'CLASS ERRATA'!G21,IF($D$6="Solarian",'CLASS ERRATA'!H21,IF($D$6="Soldier",'CLASS ERRATA'!I21,IF($D$6="Technomancer",'CLASS ERRATA'!J21,)))))))</f>
        <v>3</v>
      </c>
      <c r="G38" s="12">
        <f>$G$13</f>
        <v>0</v>
      </c>
      <c r="H38" s="73"/>
      <c r="I38" s="12"/>
      <c r="J38" s="135" t="s">
        <v>76</v>
      </c>
      <c r="K38" s="136"/>
      <c r="L38" s="137"/>
      <c r="M38" s="8" t="s">
        <v>66</v>
      </c>
      <c r="N38" s="8" t="s">
        <v>67</v>
      </c>
      <c r="O38" s="8" t="s">
        <v>73</v>
      </c>
      <c r="P38" s="109"/>
      <c r="Q38" s="1"/>
      <c r="R38" s="1"/>
    </row>
    <row r="39" spans="1:22" ht="16.5" customHeight="1" x14ac:dyDescent="0.2">
      <c r="A39" s="49"/>
      <c r="B39" s="49"/>
      <c r="C39" s="49"/>
      <c r="D39" s="49"/>
      <c r="E39" s="34">
        <f>SUM(E16:E38)</f>
        <v>0</v>
      </c>
      <c r="F39" s="7" t="s">
        <v>112</v>
      </c>
      <c r="G39" s="49"/>
      <c r="H39" s="49"/>
      <c r="I39" s="49"/>
      <c r="J39" s="284" t="s">
        <v>1684</v>
      </c>
      <c r="K39" s="285"/>
      <c r="L39" s="286"/>
      <c r="M39" s="192">
        <f>VLOOKUP(J39,ARMOR!B2:K89,2,)</f>
        <v>1</v>
      </c>
      <c r="N39" s="192">
        <f>VLOOKUP(J39,ARMOR!B2:K89,3,)</f>
        <v>250</v>
      </c>
      <c r="O39" s="192">
        <f>VLOOKUP(J39,ARMOR!B2:K89,10,)</f>
        <v>0.1</v>
      </c>
      <c r="P39" s="109"/>
      <c r="Q39" s="1"/>
      <c r="R39" s="1"/>
    </row>
    <row r="40" spans="1:22" ht="16.5" customHeight="1" x14ac:dyDescent="0.2">
      <c r="A40" s="49"/>
      <c r="B40" s="49"/>
      <c r="C40" s="49"/>
      <c r="D40" s="49"/>
      <c r="E40" s="49"/>
      <c r="F40" s="49"/>
      <c r="G40" s="49"/>
      <c r="H40" s="49"/>
      <c r="I40" s="49"/>
      <c r="J40" s="193" t="s">
        <v>68</v>
      </c>
      <c r="K40" s="193" t="s">
        <v>69</v>
      </c>
      <c r="L40" s="193" t="s">
        <v>70</v>
      </c>
      <c r="M40" s="193" t="s">
        <v>71</v>
      </c>
      <c r="N40" s="193" t="s">
        <v>72</v>
      </c>
      <c r="O40" s="193" t="s">
        <v>74</v>
      </c>
      <c r="P40" s="109"/>
      <c r="Q40" s="1"/>
      <c r="R40" s="1"/>
    </row>
    <row r="41" spans="1:22" ht="16.5" customHeight="1" x14ac:dyDescent="0.2">
      <c r="A41" s="49"/>
      <c r="B41" s="45"/>
      <c r="C41" s="45"/>
      <c r="D41" s="45"/>
      <c r="E41" s="45"/>
      <c r="F41" s="45"/>
      <c r="G41" s="45"/>
      <c r="H41" s="49"/>
      <c r="I41" s="49"/>
      <c r="J41" s="192">
        <f>VLOOKUP(J39,ARMOR!B2:K89,4,)</f>
        <v>1</v>
      </c>
      <c r="K41" s="192">
        <f>VLOOKUP(J39,ARMOR!B2:K89,5,)</f>
        <v>2</v>
      </c>
      <c r="L41" s="192">
        <f>VLOOKUP(J39,ARMOR!B2:K89,6,)</f>
        <v>5</v>
      </c>
      <c r="M41" s="192">
        <f>VLOOKUP(J39,ARMOR!B2:K89,7,)</f>
        <v>0</v>
      </c>
      <c r="N41" s="192">
        <f>VLOOKUP(J39,ARMOR!B2:K89,8,)</f>
        <v>0</v>
      </c>
      <c r="O41" s="192">
        <f>VLOOKUP(J39,ARMOR!B2:K89,9,)</f>
        <v>1</v>
      </c>
      <c r="P41" s="109"/>
      <c r="Q41" s="1"/>
      <c r="R41" s="1"/>
    </row>
    <row r="42" spans="1:22" ht="16.5" customHeight="1" x14ac:dyDescent="0.2">
      <c r="A42" s="49"/>
      <c r="B42" s="282" t="s">
        <v>39</v>
      </c>
      <c r="C42" s="283"/>
      <c r="D42" s="283"/>
      <c r="E42" s="283"/>
      <c r="F42" s="283"/>
      <c r="G42" s="283"/>
      <c r="H42" s="283"/>
      <c r="I42" s="283"/>
      <c r="J42" s="283"/>
      <c r="K42" s="283"/>
      <c r="L42" s="167"/>
      <c r="M42" s="167"/>
      <c r="N42" s="167"/>
      <c r="O42" s="167"/>
      <c r="P42" s="109"/>
      <c r="Q42" s="1"/>
      <c r="R42" s="1"/>
    </row>
    <row r="43" spans="1:22" ht="16.5" customHeight="1" x14ac:dyDescent="0.2">
      <c r="A43" s="49"/>
      <c r="B43" s="168" t="s">
        <v>1592</v>
      </c>
      <c r="C43" s="168"/>
      <c r="D43" s="168"/>
      <c r="E43" s="168"/>
      <c r="F43" s="168"/>
      <c r="G43" s="168" t="s">
        <v>1594</v>
      </c>
      <c r="H43" s="168"/>
      <c r="I43" s="168"/>
      <c r="J43" s="168"/>
      <c r="K43" s="168"/>
      <c r="L43" s="169"/>
      <c r="M43" s="169"/>
      <c r="N43" s="169"/>
      <c r="O43" s="169"/>
      <c r="P43" s="109"/>
      <c r="Q43" s="1"/>
      <c r="R43" s="1"/>
    </row>
    <row r="44" spans="1:22" ht="16.5" customHeight="1" x14ac:dyDescent="0.2">
      <c r="A44" s="49"/>
      <c r="B44" s="209" t="s">
        <v>33</v>
      </c>
      <c r="C44" s="210"/>
      <c r="D44" s="170" t="s">
        <v>368</v>
      </c>
      <c r="E44" s="170" t="s">
        <v>367</v>
      </c>
      <c r="F44" s="157" t="s">
        <v>34</v>
      </c>
      <c r="G44" s="209" t="s">
        <v>33</v>
      </c>
      <c r="H44" s="210"/>
      <c r="I44" s="170" t="s">
        <v>368</v>
      </c>
      <c r="J44" s="170" t="s">
        <v>367</v>
      </c>
      <c r="K44" s="157" t="s">
        <v>34</v>
      </c>
      <c r="L44" s="255" t="s">
        <v>86</v>
      </c>
      <c r="M44" s="255"/>
      <c r="N44" s="255"/>
      <c r="O44" s="167"/>
      <c r="P44" s="109"/>
      <c r="Q44" s="1"/>
      <c r="R44" s="1"/>
    </row>
    <row r="45" spans="1:22" ht="16.5" customHeight="1" x14ac:dyDescent="0.2">
      <c r="A45" s="49"/>
      <c r="B45" s="211" t="s">
        <v>944</v>
      </c>
      <c r="C45" s="212"/>
      <c r="D45" s="73" t="s">
        <v>27</v>
      </c>
      <c r="E45" s="73">
        <v>-3.1</v>
      </c>
      <c r="F45" s="166" t="str">
        <f>VLOOKUP(B45,Weapons!$D$2:$P$250,5,)</f>
        <v>1d4</v>
      </c>
      <c r="G45" s="211" t="s">
        <v>944</v>
      </c>
      <c r="H45" s="212"/>
      <c r="I45" s="73">
        <v>0.9</v>
      </c>
      <c r="J45" s="73">
        <v>-3.1</v>
      </c>
      <c r="K45" s="166" t="str">
        <f>VLOOKUP(G45,Weapons!$D$2:$P$250,5,)</f>
        <v>1d4</v>
      </c>
      <c r="L45" s="157" t="s">
        <v>77</v>
      </c>
      <c r="M45" s="157" t="s">
        <v>78</v>
      </c>
      <c r="N45" s="157" t="s">
        <v>79</v>
      </c>
      <c r="O45" s="171" t="s">
        <v>109</v>
      </c>
      <c r="P45" s="109"/>
      <c r="Q45" s="1"/>
      <c r="R45" s="1"/>
    </row>
    <row r="46" spans="1:22" ht="16.5" customHeight="1" x14ac:dyDescent="0.2">
      <c r="A46" s="49"/>
      <c r="B46" s="157" t="s">
        <v>35</v>
      </c>
      <c r="C46" s="157" t="s">
        <v>36</v>
      </c>
      <c r="D46" s="157" t="s">
        <v>37</v>
      </c>
      <c r="E46" s="157" t="s">
        <v>1591</v>
      </c>
      <c r="F46" s="157" t="s">
        <v>38</v>
      </c>
      <c r="G46" s="157" t="s">
        <v>35</v>
      </c>
      <c r="H46" s="157" t="s">
        <v>36</v>
      </c>
      <c r="I46" s="157" t="s">
        <v>37</v>
      </c>
      <c r="J46" s="157" t="s">
        <v>1591</v>
      </c>
      <c r="K46" s="157" t="s">
        <v>38</v>
      </c>
      <c r="L46" s="172">
        <f>(F9/2)+G86+G87</f>
        <v>7</v>
      </c>
      <c r="M46" s="172">
        <f>F9+G86+(G87)</f>
        <v>12</v>
      </c>
      <c r="N46" s="172">
        <f>(F9+1)+G86+(G87)</f>
        <v>13</v>
      </c>
      <c r="O46" s="173">
        <f>E85+O39+D53+D64+I53+I64</f>
        <v>4.0999999999999996</v>
      </c>
      <c r="P46" s="109"/>
      <c r="Q46" s="1"/>
      <c r="R46" s="1"/>
    </row>
    <row r="47" spans="1:22" ht="16.5" customHeight="1" x14ac:dyDescent="0.2">
      <c r="A47" s="49"/>
      <c r="B47" s="184">
        <f>VLOOKUP(B45,Weapons!$D$2:$P$250,10,)</f>
        <v>0</v>
      </c>
      <c r="C47" s="184">
        <f>VLOOKUP(B45,Weapons!$D$2:$P$250,7,)</f>
        <v>0</v>
      </c>
      <c r="D47" s="184" t="str">
        <f>VLOOKUP(B45,Weapons!$D$2:$P$250,9,FALSE)</f>
        <v xml:space="preserve"> </v>
      </c>
      <c r="E47" s="185">
        <f>VLOOKUP(B45,Weapons!$D$2:$P$250,11,FALSE)/VLOOKUP(B45,Weapons!$D$2:$P$250,13,FALSE)</f>
        <v>1</v>
      </c>
      <c r="F47" s="185" t="s">
        <v>442</v>
      </c>
      <c r="G47" s="184">
        <f>VLOOKUP(G45,Weapons!$D$2:$P$250,10,)</f>
        <v>0</v>
      </c>
      <c r="H47" s="184">
        <f>VLOOKUP(G45,Weapons!$D$2:$P$250,7,)</f>
        <v>0</v>
      </c>
      <c r="I47" s="184" t="str">
        <f>VLOOKUP(G45,Weapons!$D$2:$P$250,9,FALSE)</f>
        <v xml:space="preserve"> </v>
      </c>
      <c r="J47" s="185">
        <f>VLOOKUP(G45,Weapons!$D$2:$P$250,11,FALSE)/VLOOKUP(G45,Weapons!$D$2:$P$250,13,FALSE)</f>
        <v>1</v>
      </c>
      <c r="K47" s="185" t="s">
        <v>442</v>
      </c>
      <c r="L47" s="169"/>
      <c r="M47" s="167"/>
      <c r="N47" s="169"/>
      <c r="O47" s="169"/>
      <c r="P47" s="109"/>
      <c r="Q47" s="1"/>
      <c r="R47" s="1"/>
    </row>
    <row r="48" spans="1:22" ht="16.5" customHeight="1" x14ac:dyDescent="0.2">
      <c r="A48" s="49"/>
      <c r="B48" s="208" t="s">
        <v>38</v>
      </c>
      <c r="C48" s="208"/>
      <c r="D48" s="174" t="s">
        <v>1600</v>
      </c>
      <c r="E48" s="208" t="s">
        <v>38</v>
      </c>
      <c r="F48" s="208"/>
      <c r="G48" s="208" t="s">
        <v>38</v>
      </c>
      <c r="H48" s="208"/>
      <c r="I48" s="174" t="s">
        <v>1600</v>
      </c>
      <c r="J48" s="208" t="s">
        <v>38</v>
      </c>
      <c r="K48" s="208"/>
      <c r="L48" s="167"/>
      <c r="M48" s="167"/>
      <c r="N48" s="169"/>
      <c r="O48" s="169"/>
      <c r="P48" s="109"/>
      <c r="Q48" s="1"/>
      <c r="R48" s="1"/>
    </row>
    <row r="49" spans="1:18" ht="16.5" customHeight="1" x14ac:dyDescent="0.2">
      <c r="A49" s="49"/>
      <c r="B49" s="186" t="str">
        <f>VLOOKUP(B45,Weapons!$D$2:$AE$250,15,FALSE)</f>
        <v>Analog</v>
      </c>
      <c r="C49" s="175">
        <f>VLOOKUP(B45,Weapons!$D$2:$AE$250,16,FALSE)</f>
        <v>0</v>
      </c>
      <c r="D49" s="164">
        <f>VLOOKUP(B45,Weapons!$D$2:$P$250,3,)</f>
        <v>1</v>
      </c>
      <c r="E49" s="158">
        <f>VLOOKUP(B45,Weapons!$D$2:$AE$250,23,FALSE)</f>
        <v>0</v>
      </c>
      <c r="F49" s="159">
        <f>VLOOKUP(B45,Weapons!$D$2:$AE$250,24,FALSE)</f>
        <v>0</v>
      </c>
      <c r="G49" s="186" t="str">
        <f>VLOOKUP(G45,Weapons!$D$2:$AE$250,15,FALSE)</f>
        <v>Analog</v>
      </c>
      <c r="H49" s="175">
        <f>VLOOKUP(G45,Weapons!$D$2:$AE$250,16,FALSE)</f>
        <v>0</v>
      </c>
      <c r="I49" s="164">
        <f>VLOOKUP(G45,Weapons!$D$2:$P$250,3,)</f>
        <v>1</v>
      </c>
      <c r="J49" s="158">
        <f>VLOOKUP(G45,Weapons!$D$2:$AE$250,23,FALSE)</f>
        <v>0</v>
      </c>
      <c r="K49" s="159">
        <f>VLOOKUP(G45,Weapons!$D$2:$AE$250,24,FALSE)</f>
        <v>0</v>
      </c>
      <c r="L49" s="167"/>
      <c r="M49" s="167"/>
      <c r="N49" s="167"/>
      <c r="O49" s="167"/>
      <c r="P49" s="109"/>
      <c r="Q49" s="1"/>
      <c r="R49" s="1"/>
    </row>
    <row r="50" spans="1:18" ht="16.5" customHeight="1" x14ac:dyDescent="0.2">
      <c r="A50" s="49"/>
      <c r="B50" s="187" t="str">
        <f>VLOOKUP(B45,Weapons!$D$2:$AE$250,17,FALSE)</f>
        <v>operative</v>
      </c>
      <c r="C50" s="161">
        <f>VLOOKUP(B45,Weapons!$D$2:$AE$250,18,FALSE)</f>
        <v>0</v>
      </c>
      <c r="D50" s="176" t="s">
        <v>1602</v>
      </c>
      <c r="E50" s="160">
        <f>VLOOKUP(B45,Weapons!$D$2:$AE$250,25,FALSE)</f>
        <v>0</v>
      </c>
      <c r="F50" s="161">
        <f>VLOOKUP(B45,Weapons!$D$2:$AE$250,26,FALSE)</f>
        <v>0</v>
      </c>
      <c r="G50" s="187" t="str">
        <f>VLOOKUP(G45,Weapons!$D$2:$AE$250,17,FALSE)</f>
        <v>operative</v>
      </c>
      <c r="H50" s="161">
        <f>VLOOKUP(G45,Weapons!$D$2:$AE$250,18,FALSE)</f>
        <v>0</v>
      </c>
      <c r="I50" s="176" t="s">
        <v>1602</v>
      </c>
      <c r="J50" s="160">
        <f>VLOOKUP(G45,Weapons!$D$2:$AE$250,25,FALSE)</f>
        <v>0</v>
      </c>
      <c r="K50" s="161">
        <f>VLOOKUP(G45,Weapons!$D$2:$AE$250,26,FALSE)</f>
        <v>0</v>
      </c>
      <c r="L50" s="167"/>
      <c r="M50" s="167"/>
      <c r="N50" s="167"/>
      <c r="O50" s="177"/>
      <c r="P50" s="109"/>
      <c r="Q50" s="1"/>
      <c r="R50" s="1"/>
    </row>
    <row r="51" spans="1:18" ht="16.5" customHeight="1" x14ac:dyDescent="0.2">
      <c r="A51" s="49"/>
      <c r="B51" s="178">
        <f>VLOOKUP(B45,Weapons!$D$2:$AE$250,19,FALSE)</f>
        <v>0</v>
      </c>
      <c r="C51" s="175">
        <f>VLOOKUP(B45,Weapons!$D$2:$AE$250,20,FALSE)</f>
        <v>0</v>
      </c>
      <c r="D51" s="163" t="str">
        <f>VLOOKUP(B45,Weapons!$D$2:$P$250,2,)</f>
        <v>ONE-HANDED</v>
      </c>
      <c r="E51" s="158">
        <f>VLOOKUP(B45,Weapons!$D$2:$AE$250,27,FALSE)</f>
        <v>0</v>
      </c>
      <c r="F51" s="159">
        <f>VLOOKUP(B45,Weapons!$D$2:$AE$250,28,FALSE)</f>
        <v>0</v>
      </c>
      <c r="G51" s="178">
        <f>VLOOKUP(G45,Weapons!$D$2:$AE$250,19,FALSE)</f>
        <v>0</v>
      </c>
      <c r="H51" s="175">
        <f>VLOOKUP(G45,Weapons!$D$2:$AE$250,20,FALSE)</f>
        <v>0</v>
      </c>
      <c r="I51" s="163" t="str">
        <f>VLOOKUP(G45,Weapons!$D$2:$P$250,2,)</f>
        <v>ONE-HANDED</v>
      </c>
      <c r="J51" s="158">
        <f>VLOOKUP(G45,Weapons!$D$2:$AE$250,27,FALSE)</f>
        <v>0</v>
      </c>
      <c r="K51" s="159">
        <f>VLOOKUP(G45,Weapons!$D$2:$AE$250,28,FALSE)</f>
        <v>0</v>
      </c>
      <c r="L51" s="256" t="s">
        <v>83</v>
      </c>
      <c r="M51" s="256"/>
      <c r="N51" s="256"/>
      <c r="O51" s="167"/>
      <c r="P51" s="109"/>
      <c r="Q51" s="1"/>
      <c r="R51" s="1"/>
    </row>
    <row r="52" spans="1:18" ht="16.5" customHeight="1" x14ac:dyDescent="0.2">
      <c r="A52" s="49"/>
      <c r="B52" s="187">
        <f>VLOOKUP(B45,Weapons!$D$2:$AE$250,21,FALSE)</f>
        <v>0</v>
      </c>
      <c r="C52" s="161">
        <f>VLOOKUP(B45,Weapons!$D$2:$AE$250,22,FALSE)</f>
        <v>0</v>
      </c>
      <c r="D52" s="157" t="s">
        <v>915</v>
      </c>
      <c r="E52" s="157" t="s">
        <v>1596</v>
      </c>
      <c r="F52" s="162" t="str">
        <f>VLOOKUP(B45,Weapons!$D$2:$P$250,6,)&amp;VLOOKUP(B45,Weapons!$D$2:$P$250,7,)</f>
        <v>B</v>
      </c>
      <c r="G52" s="187">
        <f>VLOOKUP(G45,Weapons!$D$2:$AE$250,21,FALSE)</f>
        <v>0</v>
      </c>
      <c r="H52" s="161">
        <f>VLOOKUP(G45,Weapons!$D$2:$AE$250,22,FALSE)</f>
        <v>0</v>
      </c>
      <c r="I52" s="157" t="s">
        <v>915</v>
      </c>
      <c r="J52" s="157" t="s">
        <v>1596</v>
      </c>
      <c r="K52" s="162" t="str">
        <f>VLOOKUP(G45,Weapons!$D$2:$P$250,6,)&amp;VLOOKUP(G45,Weapons!$D$2:$P$250,7,)</f>
        <v>B</v>
      </c>
      <c r="L52" s="142" t="s">
        <v>84</v>
      </c>
      <c r="M52" s="134"/>
      <c r="N52" s="142" t="s">
        <v>85</v>
      </c>
      <c r="O52" s="169"/>
      <c r="P52" s="109"/>
      <c r="Q52" s="1"/>
      <c r="R52" s="1"/>
    </row>
    <row r="53" spans="1:18" ht="16.5" customHeight="1" x14ac:dyDescent="0.2">
      <c r="A53" s="49"/>
      <c r="B53" s="166" t="str">
        <f>VLOOKUP(B45,Weapons!$D$2:$P$250,11,FALSE)&amp;"   AMMO"</f>
        <v>1   AMMO</v>
      </c>
      <c r="C53" s="179" t="str">
        <f>VLOOKUP(B45,Weapons!$D$2:$P$250,13,FALSE)&amp;"    USAGE"</f>
        <v>1    USAGE</v>
      </c>
      <c r="D53" s="165">
        <f>VLOOKUP(B45,Weapons!$D$2:$AE$250,13,FALSE)</f>
        <v>1</v>
      </c>
      <c r="E53" s="157" t="s">
        <v>1601</v>
      </c>
      <c r="F53" s="166">
        <f>VLOOKUP(B45,Weapons!$D$2:$AE$250,4,FALSE)</f>
        <v>90</v>
      </c>
      <c r="G53" s="166" t="str">
        <f>VLOOKUP(G45,Weapons!$D$2:$P$250,11,FALSE)&amp;"   AMMO"</f>
        <v>1   AMMO</v>
      </c>
      <c r="H53" s="179" t="str">
        <f>VLOOKUP(G45,Weapons!$D$2:$P$250,13,FALSE)&amp;"    USAGE"</f>
        <v>1    USAGE</v>
      </c>
      <c r="I53" s="165">
        <f>VLOOKUP(G45,Weapons!$D$2:$AE$250,13,FALSE)</f>
        <v>1</v>
      </c>
      <c r="J53" s="157" t="s">
        <v>1601</v>
      </c>
      <c r="K53" s="166">
        <f>VLOOKUP(G45,Weapons!$D$2:$AE$250,4,FALSE)</f>
        <v>90</v>
      </c>
      <c r="L53" s="142" t="s">
        <v>151</v>
      </c>
      <c r="M53" s="180">
        <f>N53-M52</f>
        <v>1300</v>
      </c>
      <c r="N53" s="142">
        <v>1300</v>
      </c>
      <c r="O53" s="169"/>
      <c r="P53" s="109"/>
      <c r="Q53" s="1"/>
      <c r="R53" s="1"/>
    </row>
    <row r="54" spans="1:18" ht="16.5" customHeight="1" x14ac:dyDescent="0.2">
      <c r="A54" s="49"/>
      <c r="B54" s="168" t="s">
        <v>1595</v>
      </c>
      <c r="C54" s="168"/>
      <c r="D54" s="168"/>
      <c r="E54" s="168"/>
      <c r="F54" s="168"/>
      <c r="G54" s="168" t="s">
        <v>1593</v>
      </c>
      <c r="H54" s="168"/>
      <c r="I54" s="168"/>
      <c r="J54" s="168"/>
      <c r="K54" s="168"/>
      <c r="L54" s="169"/>
      <c r="M54" s="169"/>
      <c r="N54" s="169"/>
      <c r="O54" s="169"/>
      <c r="P54" s="109"/>
      <c r="Q54" s="1"/>
      <c r="R54" s="1"/>
    </row>
    <row r="55" spans="1:18" ht="16.5" customHeight="1" x14ac:dyDescent="0.2">
      <c r="A55" s="49"/>
      <c r="B55" s="209" t="s">
        <v>33</v>
      </c>
      <c r="C55" s="210"/>
      <c r="D55" s="170" t="s">
        <v>368</v>
      </c>
      <c r="E55" s="170" t="s">
        <v>367</v>
      </c>
      <c r="F55" s="157" t="s">
        <v>34</v>
      </c>
      <c r="G55" s="209" t="s">
        <v>33</v>
      </c>
      <c r="H55" s="210"/>
      <c r="I55" s="170" t="s">
        <v>368</v>
      </c>
      <c r="J55" s="170" t="s">
        <v>367</v>
      </c>
      <c r="K55" s="157" t="s">
        <v>34</v>
      </c>
      <c r="L55" s="167"/>
      <c r="M55" s="256" t="s">
        <v>82</v>
      </c>
      <c r="N55" s="256"/>
      <c r="O55" s="256"/>
      <c r="P55" s="109"/>
      <c r="Q55" s="1"/>
      <c r="R55" s="1"/>
    </row>
    <row r="56" spans="1:18" ht="16.5" customHeight="1" x14ac:dyDescent="0.2">
      <c r="A56" s="49"/>
      <c r="B56" s="211" t="s">
        <v>944</v>
      </c>
      <c r="C56" s="212"/>
      <c r="D56" s="73"/>
      <c r="E56" s="73"/>
      <c r="F56" s="166" t="str">
        <f>VLOOKUP(B56,Weapons!$D$2:$P$250,5,)</f>
        <v>1d4</v>
      </c>
      <c r="G56" s="211" t="s">
        <v>944</v>
      </c>
      <c r="H56" s="212"/>
      <c r="I56" s="73"/>
      <c r="J56" s="73"/>
      <c r="K56" s="166" t="str">
        <f>VLOOKUP(G56,Weapons!$D$2:$P$250,5,)</f>
        <v>1d4</v>
      </c>
      <c r="L56" s="169"/>
      <c r="M56" s="142" t="s">
        <v>80</v>
      </c>
      <c r="N56" s="262" t="s">
        <v>81</v>
      </c>
      <c r="O56" s="263"/>
      <c r="P56" s="109"/>
      <c r="Q56" s="1"/>
      <c r="R56" s="1"/>
    </row>
    <row r="57" spans="1:18" ht="16.5" customHeight="1" x14ac:dyDescent="0.2">
      <c r="A57" s="49"/>
      <c r="B57" s="157" t="s">
        <v>35</v>
      </c>
      <c r="C57" s="157" t="s">
        <v>36</v>
      </c>
      <c r="D57" s="157" t="s">
        <v>37</v>
      </c>
      <c r="E57" s="157" t="s">
        <v>1591</v>
      </c>
      <c r="F57" s="157" t="s">
        <v>38</v>
      </c>
      <c r="G57" s="157" t="s">
        <v>35</v>
      </c>
      <c r="H57" s="157" t="s">
        <v>36</v>
      </c>
      <c r="I57" s="157" t="s">
        <v>37</v>
      </c>
      <c r="J57" s="157" t="s">
        <v>1591</v>
      </c>
      <c r="K57" s="157" t="s">
        <v>38</v>
      </c>
      <c r="L57" s="157" t="s">
        <v>87</v>
      </c>
      <c r="M57" s="134">
        <v>1000</v>
      </c>
      <c r="N57" s="223"/>
      <c r="O57" s="225"/>
      <c r="P57" s="109"/>
      <c r="Q57" s="1"/>
    </row>
    <row r="58" spans="1:18" ht="16.5" customHeight="1" x14ac:dyDescent="0.2">
      <c r="A58" s="49"/>
      <c r="B58" s="184">
        <f>VLOOKUP(B56,Weapons!$D$2:$P$250,10,)</f>
        <v>0</v>
      </c>
      <c r="C58" s="184">
        <f>VLOOKUP(B56,Weapons!$D$2:$P$250,7,)</f>
        <v>0</v>
      </c>
      <c r="D58" s="184" t="str">
        <f>VLOOKUP(B56,Weapons!$D$2:$P$250,9,FALSE)</f>
        <v xml:space="preserve"> </v>
      </c>
      <c r="E58" s="185">
        <f>VLOOKUP(B56,Weapons!$D$2:$P$250,11,FALSE)/VLOOKUP(B56,Weapons!$D$2:$P$250,13,FALSE)</f>
        <v>1</v>
      </c>
      <c r="F58" s="185" t="s">
        <v>442</v>
      </c>
      <c r="G58" s="184">
        <f>VLOOKUP(G56,Weapons!$D$2:$P$250,10,)</f>
        <v>0</v>
      </c>
      <c r="H58" s="184">
        <f>VLOOKUP(G56,Weapons!$D$2:$P$250,7,)</f>
        <v>0</v>
      </c>
      <c r="I58" s="184" t="str">
        <f>VLOOKUP(G56,Weapons!$D$2:$P$250,9,FALSE)</f>
        <v xml:space="preserve"> </v>
      </c>
      <c r="J58" s="185">
        <f>VLOOKUP(G56,Weapons!$D$2:$P$250,11,FALSE)/VLOOKUP(G56,Weapons!$D$2:$P$250,13,FALSE)</f>
        <v>1</v>
      </c>
      <c r="K58" s="185" t="s">
        <v>442</v>
      </c>
      <c r="L58" s="157" t="s">
        <v>88</v>
      </c>
      <c r="M58" s="188">
        <f>N39+K53+F53+F64+K64+H85</f>
        <v>2235</v>
      </c>
      <c r="N58" s="223"/>
      <c r="O58" s="225"/>
      <c r="P58" s="109"/>
    </row>
    <row r="59" spans="1:18" ht="16.5" customHeight="1" x14ac:dyDescent="0.2">
      <c r="A59" s="49"/>
      <c r="B59" s="208" t="s">
        <v>38</v>
      </c>
      <c r="C59" s="208"/>
      <c r="D59" s="174" t="s">
        <v>1600</v>
      </c>
      <c r="E59" s="208" t="s">
        <v>38</v>
      </c>
      <c r="F59" s="208"/>
      <c r="G59" s="208" t="s">
        <v>38</v>
      </c>
      <c r="H59" s="208"/>
      <c r="I59" s="174" t="s">
        <v>1600</v>
      </c>
      <c r="J59" s="208" t="s">
        <v>38</v>
      </c>
      <c r="K59" s="208"/>
      <c r="L59" s="157" t="s">
        <v>89</v>
      </c>
      <c r="M59" s="188">
        <f>M57-M58+N57+N58+N59</f>
        <v>-1235</v>
      </c>
      <c r="N59" s="223"/>
      <c r="O59" s="225"/>
      <c r="P59" s="109"/>
    </row>
    <row r="60" spans="1:18" ht="16.5" customHeight="1" x14ac:dyDescent="0.2">
      <c r="A60" s="49"/>
      <c r="B60" s="186" t="str">
        <f>VLOOKUP(B56,Weapons!$D$2:$AE$250,15,FALSE)</f>
        <v>Analog</v>
      </c>
      <c r="C60" s="175">
        <f>VLOOKUP(B56,Weapons!$D$2:$AE$250,16,FALSE)</f>
        <v>0</v>
      </c>
      <c r="D60" s="164">
        <f>VLOOKUP(B56,Weapons!$D$2:$P$250,3,)</f>
        <v>1</v>
      </c>
      <c r="E60" s="158">
        <f>VLOOKUP(B56,Weapons!$D$2:$AE$250,23,FALSE)</f>
        <v>0</v>
      </c>
      <c r="F60" s="159">
        <f>VLOOKUP(B56,Weapons!$D$2:$AE$250,24,FALSE)</f>
        <v>0</v>
      </c>
      <c r="G60" s="186" t="str">
        <f>VLOOKUP(G56,Weapons!$D$2:$AE$250,15,FALSE)</f>
        <v>Analog</v>
      </c>
      <c r="H60" s="175">
        <f>VLOOKUP(G56,Weapons!$D$2:$AE$250,16,FALSE)</f>
        <v>0</v>
      </c>
      <c r="I60" s="164">
        <f>VLOOKUP(G56,Weapons!$D$2:$P$250,3,)</f>
        <v>1</v>
      </c>
      <c r="J60" s="158">
        <f>VLOOKUP(G56,Weapons!$D$2:$AE$250,23,FALSE)</f>
        <v>0</v>
      </c>
      <c r="K60" s="159">
        <f>VLOOKUP(G56,Weapons!$D$2:$AE$250,24,FALSE)</f>
        <v>0</v>
      </c>
      <c r="L60" s="169"/>
      <c r="M60" s="169"/>
      <c r="N60" s="169"/>
      <c r="O60" s="169"/>
      <c r="P60" s="109"/>
    </row>
    <row r="61" spans="1:18" ht="16.5" customHeight="1" x14ac:dyDescent="0.2">
      <c r="A61" s="49"/>
      <c r="B61" s="187" t="str">
        <f>VLOOKUP(B56,Weapons!$D$2:$AE$250,17,FALSE)</f>
        <v>operative</v>
      </c>
      <c r="C61" s="161">
        <f>VLOOKUP(B56,Weapons!$D$2:$AE$250,18,FALSE)</f>
        <v>0</v>
      </c>
      <c r="D61" s="176" t="s">
        <v>1602</v>
      </c>
      <c r="E61" s="160">
        <f>VLOOKUP(B56,Weapons!$D$2:$AE$250,25,FALSE)</f>
        <v>0</v>
      </c>
      <c r="F61" s="161">
        <f>VLOOKUP(B56,Weapons!$D$2:$AE$250,26,FALSE)</f>
        <v>0</v>
      </c>
      <c r="G61" s="187" t="str">
        <f>VLOOKUP(G56,Weapons!$D$2:$AE$250,17,FALSE)</f>
        <v>operative</v>
      </c>
      <c r="H61" s="161">
        <f>VLOOKUP(G56,Weapons!$D$2:$AE$250,18,FALSE)</f>
        <v>0</v>
      </c>
      <c r="I61" s="176" t="s">
        <v>1602</v>
      </c>
      <c r="J61" s="160">
        <f>VLOOKUP(G56,Weapons!$D$2:$AE$250,25,FALSE)</f>
        <v>0</v>
      </c>
      <c r="K61" s="161">
        <f>VLOOKUP(G56,Weapons!$D$2:$AE$250,26,FALSE)</f>
        <v>0</v>
      </c>
      <c r="L61" s="264" t="s">
        <v>312</v>
      </c>
      <c r="M61" s="264"/>
      <c r="N61" s="222" t="str">
        <f>IF($D$6="Envoy",'CLASS ERRATA'!D29, IF($D$6="Mechanic",'CLASS ERRATA'!E29,IF($D$6="Mystic",'CLASS ERRATA'!F29,IF($D$6="Operative",'CLASS ERRATA'!G29,IF($D$6="Solarian",'CLASS ERRATA'!H29,IF($D$6="Soldier",'CLASS ERRATA'!I29,IF($D$6="Technomancer",'CLASS ERRATA'!J29,)))))))</f>
        <v>Light</v>
      </c>
      <c r="O61" s="222"/>
      <c r="P61" s="109"/>
    </row>
    <row r="62" spans="1:18" ht="16.5" customHeight="1" x14ac:dyDescent="0.2">
      <c r="A62" s="49"/>
      <c r="B62" s="178">
        <f>VLOOKUP(B56,Weapons!$D$2:$AE$250,19,FALSE)</f>
        <v>0</v>
      </c>
      <c r="C62" s="175">
        <f>VLOOKUP(B56,Weapons!$D$2:$AE$250,20,FALSE)</f>
        <v>0</v>
      </c>
      <c r="D62" s="163" t="str">
        <f>VLOOKUP(B56,Weapons!$D$2:$P$250,2,)</f>
        <v>ONE-HANDED</v>
      </c>
      <c r="E62" s="158">
        <f>VLOOKUP(B56,Weapons!$D$2:$AE$250,27,FALSE)</f>
        <v>0</v>
      </c>
      <c r="F62" s="159">
        <f>VLOOKUP(B56,Weapons!$D$2:$AE$250,28,FALSE)</f>
        <v>0</v>
      </c>
      <c r="G62" s="178">
        <f>VLOOKUP(G56,Weapons!$D$2:$AE$250,19,FALSE)</f>
        <v>0</v>
      </c>
      <c r="H62" s="175">
        <f>VLOOKUP(G56,Weapons!$D$2:$AE$250,20,FALSE)</f>
        <v>0</v>
      </c>
      <c r="I62" s="163" t="str">
        <f>VLOOKUP(G56,Weapons!$D$2:$P$250,2,)</f>
        <v>ONE-HANDED</v>
      </c>
      <c r="J62" s="158">
        <f>VLOOKUP(G56,Weapons!$D$2:$AE$250,27,FALSE)</f>
        <v>0</v>
      </c>
      <c r="K62" s="159">
        <f>VLOOKUP(G56,Weapons!$D$2:$AE$250,28,FALSE)</f>
        <v>0</v>
      </c>
      <c r="L62" s="264" t="s">
        <v>313</v>
      </c>
      <c r="M62" s="264"/>
      <c r="N62" s="222" t="str">
        <f>IF($D$6="Envoy",'CLASS ERRATA'!D26, IF($D$6="Mechanic",'CLASS ERRATA'!E26,IF($D$6="Mystic",'CLASS ERRATA'!F26,IF($D$6="Operative",'CLASS ERRATA'!G26,IF($D$6="Solarian",'CLASS ERRATA'!H26,IF($D$6="Soldier",'CLASS ERRATA'!I26,IF($D$6="Technomancer",'CLASS ERRATA'!J26,)))))))</f>
        <v>Basic Melee</v>
      </c>
      <c r="O62" s="222"/>
      <c r="P62" s="109"/>
    </row>
    <row r="63" spans="1:18" ht="16.5" customHeight="1" x14ac:dyDescent="0.2">
      <c r="A63" s="49"/>
      <c r="B63" s="187">
        <f>VLOOKUP(B56,Weapons!$D$2:$AE$250,21,FALSE)</f>
        <v>0</v>
      </c>
      <c r="C63" s="161">
        <f>VLOOKUP(B56,Weapons!$D$2:$AE$250,22,FALSE)</f>
        <v>0</v>
      </c>
      <c r="D63" s="157" t="s">
        <v>915</v>
      </c>
      <c r="E63" s="157" t="s">
        <v>1596</v>
      </c>
      <c r="F63" s="162" t="str">
        <f>VLOOKUP(B56,Weapons!$D$2:$P$250,6,)&amp;VLOOKUP(B56,Weapons!$D$2:$P$250,7,)</f>
        <v>B</v>
      </c>
      <c r="G63" s="187">
        <f>VLOOKUP(G56,Weapons!$D$2:$AE$250,21,FALSE)</f>
        <v>0</v>
      </c>
      <c r="H63" s="161">
        <f>VLOOKUP(G56,Weapons!$D$2:$AE$250,22,FALSE)</f>
        <v>0</v>
      </c>
      <c r="I63" s="157" t="s">
        <v>915</v>
      </c>
      <c r="J63" s="157" t="s">
        <v>1596</v>
      </c>
      <c r="K63" s="162" t="str">
        <f>VLOOKUP(G56,Weapons!$D$2:$P$250,6,)&amp;VLOOKUP(G56,Weapons!$D$2:$P$250,7,)</f>
        <v>B</v>
      </c>
      <c r="L63" s="264" t="s">
        <v>315</v>
      </c>
      <c r="M63" s="264"/>
      <c r="N63" s="222" t="str">
        <f>IF($D$6="Envoy",'CLASS ERRATA'!D27, IF($D$6="Mechanic",'CLASS ERRATA'!E27,IF($D$6="Mystic",'CLASS ERRATA'!F27,IF($D$6="Operative",'CLASS ERRATA'!G27,IF($D$6="Solarian",'CLASS ERRATA'!H27,IF($D$6="Soldier",'CLASS ERRATA'!I27,IF($D$6="Technomancer",'CLASS ERRATA'!J27,)))))))</f>
        <v>Small Arms</v>
      </c>
      <c r="O63" s="222"/>
      <c r="P63" s="109"/>
    </row>
    <row r="64" spans="1:18" ht="16.5" customHeight="1" x14ac:dyDescent="0.2">
      <c r="A64" s="49"/>
      <c r="B64" s="166" t="str">
        <f>VLOOKUP(B56,Weapons!$D$2:$P$250,11,FALSE)&amp;"   AMMO"</f>
        <v>1   AMMO</v>
      </c>
      <c r="C64" s="179" t="str">
        <f>VLOOKUP(B56,Weapons!$D$2:$P$250,13,FALSE)&amp;"    USAGE"</f>
        <v>1    USAGE</v>
      </c>
      <c r="D64" s="165">
        <f>VLOOKUP(B56,Weapons!$D$2:$AE$250,13,FALSE)</f>
        <v>1</v>
      </c>
      <c r="E64" s="157" t="s">
        <v>1601</v>
      </c>
      <c r="F64" s="166">
        <f>VLOOKUP(B56,Weapons!$D$2:$AE$250,4,FALSE)</f>
        <v>90</v>
      </c>
      <c r="G64" s="166" t="str">
        <f>VLOOKUP(G56,Weapons!$D$2:$P$250,11,FALSE)&amp;"   AMMO"</f>
        <v>1   AMMO</v>
      </c>
      <c r="H64" s="179" t="str">
        <f>VLOOKUP(G56,Weapons!$D$2:$P$250,13,FALSE)&amp;"    USAGE"</f>
        <v>1    USAGE</v>
      </c>
      <c r="I64" s="165">
        <f>VLOOKUP(G56,Weapons!$D$2:$AE$250,13,FALSE)</f>
        <v>1</v>
      </c>
      <c r="J64" s="157" t="s">
        <v>1601</v>
      </c>
      <c r="K64" s="166">
        <f>VLOOKUP(G56,Weapons!$D$2:$AE$250,4,FALSE)</f>
        <v>90</v>
      </c>
      <c r="L64" s="264" t="s">
        <v>314</v>
      </c>
      <c r="M64" s="264"/>
      <c r="N64" s="222" t="str">
        <f>IF($D$6="Envoy",'CLASS ERRATA'!D28, IF($D$6="Mechanic",'CLASS ERRATA'!E28,IF($D$6="Mystic",'CLASS ERRATA'!F28,IF($D$6="Operative",'CLASS ERRATA'!G28,IF($D$6="Solarian",'CLASS ERRATA'!H28,IF($D$6="Soldier",'CLASS ERRATA'!I28,IF($D$6="Technomancer",'CLASS ERRATA'!J28,)))))))</f>
        <v>---</v>
      </c>
      <c r="O64" s="222"/>
      <c r="P64" s="109"/>
    </row>
    <row r="65" spans="1:16" ht="16.5" customHeight="1" x14ac:dyDescent="0.2">
      <c r="A65" s="49"/>
      <c r="B65" s="169"/>
      <c r="C65" s="169"/>
      <c r="D65" s="169"/>
      <c r="E65" s="169"/>
      <c r="F65" s="169"/>
      <c r="G65" s="169"/>
      <c r="H65" s="169"/>
      <c r="I65" s="169"/>
      <c r="J65" s="181"/>
      <c r="K65" s="265" t="s">
        <v>587</v>
      </c>
      <c r="L65" s="265"/>
      <c r="M65" s="182" t="str">
        <f>B6</f>
        <v>Bounty Hunter</v>
      </c>
      <c r="N65" s="182"/>
      <c r="O65" s="182"/>
      <c r="P65" s="132"/>
    </row>
    <row r="66" spans="1:16" ht="16.5" customHeight="1" x14ac:dyDescent="0.2">
      <c r="A66" s="49"/>
      <c r="B66" s="282" t="s">
        <v>90</v>
      </c>
      <c r="C66" s="283"/>
      <c r="D66" s="283"/>
      <c r="E66" s="283"/>
      <c r="F66" s="283"/>
      <c r="G66" s="283"/>
      <c r="H66" s="283"/>
      <c r="I66" s="169"/>
      <c r="J66" s="270" t="s">
        <v>158</v>
      </c>
      <c r="K66" s="272" t="str">
        <f>IF($B$6="Ace Pilot",'THEME ERRATA'!B8,IF($B$6="Bounty Hunter",'THEME ERRATA'!C8,IF($B$6="Icon",'THEME ERRATA'!D8,IF($B$6="Mercenary",'THEME ERRATA'!E8,IF($B$6="Outlaw",'THEME ERRATA'!F8,IF($B$6="Priest",'THEME ERRATA'!G8,IF($B$6="Scholar",'THEME ERRATA'!H8,IF($B$6="Spacefarer",'THEME ERRATA'!I8,IF($B$6="Xenoseeker",'THEME ERRATA'!J8,IF($B$6="Themeless",'THEME ERRATA'!K8))))))))))</f>
        <v>THEME KNOWLEDGE (1ST) Your mind is a cold steel trap when it comes to scraps of information about the creatures you’re tracking down. Choose a specific sentient creature that you can identify by name, alias, or specific identity to be your mark. Reduce the DC of Culture or Profession (bounty hunter) checks to recall knowledge about your mark, as well as to recall knowledge about law-enforcement individuals and practices, by 5. If you choose a mark that is known only by an alias or secret identity, this ability helps you learn facts only about the identity you know about, not any other unknown identities. Once you defeat your mark, as an action that takes 1 minute, you can study dossiers and database information about another individual to be your new mark. You can instead abandon your mark for a new one without defeating it, but if you do so, you take a –2 penalty to all skill checks for 1 week. Survival is a class skill for you, though if it is a class skill from the class you take at 1st level, you instead gain a +1 bonus to Survival checks. In addition, you gain an ability adjustment of +1 to Constitution at character creation.</v>
      </c>
      <c r="L66" s="272"/>
      <c r="M66" s="272"/>
      <c r="N66" s="272"/>
      <c r="O66" s="272"/>
      <c r="P66" s="151"/>
    </row>
    <row r="67" spans="1:16" ht="16.5" customHeight="1" x14ac:dyDescent="0.2">
      <c r="A67" s="49"/>
      <c r="B67" s="222" t="s">
        <v>91</v>
      </c>
      <c r="C67" s="222"/>
      <c r="D67" s="142" t="s">
        <v>66</v>
      </c>
      <c r="E67" s="142" t="s">
        <v>73</v>
      </c>
      <c r="F67" s="142" t="s">
        <v>94</v>
      </c>
      <c r="G67" s="189" t="s">
        <v>1672</v>
      </c>
      <c r="H67" s="189" t="s">
        <v>107</v>
      </c>
      <c r="I67" s="49">
        <f>VLOOKUP(E89,'Armor Upgrades'!$A$2:$D$38,3,)</f>
        <v>200</v>
      </c>
      <c r="J67" s="271"/>
      <c r="K67" s="273"/>
      <c r="L67" s="273"/>
      <c r="M67" s="273"/>
      <c r="N67" s="273"/>
      <c r="O67" s="273"/>
      <c r="P67" s="152"/>
    </row>
    <row r="68" spans="1:16" ht="16.5" customHeight="1" x14ac:dyDescent="0.2">
      <c r="A68" s="49"/>
      <c r="B68" s="214" t="s">
        <v>1659</v>
      </c>
      <c r="C68" s="214"/>
      <c r="D68" s="190">
        <f>VLOOKUP(B68,ITEMS!$A$1:$C$110,2,)</f>
        <v>1</v>
      </c>
      <c r="E68" s="190">
        <f>VLOOKUP(B68,ITEMS!$A$1:$D$110,4,)</f>
        <v>0</v>
      </c>
      <c r="F68" s="190">
        <f>VLOOKUP(B68,ITEMS!$A$1:$C$110,3,)</f>
        <v>25</v>
      </c>
      <c r="G68" s="77">
        <v>1</v>
      </c>
      <c r="H68" s="191">
        <f t="shared" ref="H68:H84" si="4">F68*G68</f>
        <v>25</v>
      </c>
      <c r="I68" s="49">
        <f>VLOOKUP(E90,'Armor Upgrades'!$A$2:$D$38,3,)</f>
        <v>1000</v>
      </c>
      <c r="J68" s="271"/>
      <c r="K68" s="273"/>
      <c r="L68" s="273"/>
      <c r="M68" s="273"/>
      <c r="N68" s="273"/>
      <c r="O68" s="273"/>
      <c r="P68" s="152"/>
    </row>
    <row r="69" spans="1:16" ht="16.5" customHeight="1" x14ac:dyDescent="0.2">
      <c r="A69" s="49"/>
      <c r="B69" s="214" t="s">
        <v>1659</v>
      </c>
      <c r="C69" s="214"/>
      <c r="D69" s="190">
        <f>VLOOKUP(B69,ITEMS!$A$1:$C$110,2,)</f>
        <v>1</v>
      </c>
      <c r="E69" s="190">
        <f>VLOOKUP(B69,ITEMS!$A$1:$D$110,4,)</f>
        <v>0</v>
      </c>
      <c r="F69" s="190">
        <f>VLOOKUP(B69,ITEMS!$A$1:$C$110,3,)</f>
        <v>25</v>
      </c>
      <c r="G69" s="77">
        <v>1</v>
      </c>
      <c r="H69" s="191">
        <f t="shared" si="4"/>
        <v>25</v>
      </c>
      <c r="I69" s="49" t="str">
        <f>VLOOKUP(E91,'Armor Upgrades'!$A$2:$D$38,3,)</f>
        <v>0</v>
      </c>
      <c r="J69" s="271"/>
      <c r="K69" s="273"/>
      <c r="L69" s="273"/>
      <c r="M69" s="273"/>
      <c r="N69" s="273"/>
      <c r="O69" s="273"/>
      <c r="P69" s="152"/>
    </row>
    <row r="70" spans="1:16" ht="16.5" customHeight="1" x14ac:dyDescent="0.2">
      <c r="A70" s="49"/>
      <c r="B70" s="214" t="s">
        <v>1659</v>
      </c>
      <c r="C70" s="214"/>
      <c r="D70" s="190">
        <f>VLOOKUP(B70,ITEMS!$A$1:$C$110,2,)</f>
        <v>1</v>
      </c>
      <c r="E70" s="190">
        <f>VLOOKUP(B70,ITEMS!$A$1:$D$110,4,)</f>
        <v>0</v>
      </c>
      <c r="F70" s="190">
        <f>VLOOKUP(B70,ITEMS!$A$1:$C$110,3,)</f>
        <v>25</v>
      </c>
      <c r="G70" s="77">
        <v>1</v>
      </c>
      <c r="H70" s="191">
        <f t="shared" si="4"/>
        <v>25</v>
      </c>
      <c r="I70" s="49" t="str">
        <f>VLOOKUP(E92,'Armor Upgrades'!$A$2:$D$38,3,)</f>
        <v>0</v>
      </c>
      <c r="J70" s="271"/>
      <c r="K70" s="273"/>
      <c r="L70" s="273"/>
      <c r="M70" s="273"/>
      <c r="N70" s="273"/>
      <c r="O70" s="273"/>
      <c r="P70" s="152"/>
    </row>
    <row r="71" spans="1:16" ht="16.5" customHeight="1" x14ac:dyDescent="0.2">
      <c r="A71" s="49"/>
      <c r="B71" s="214" t="s">
        <v>1659</v>
      </c>
      <c r="C71" s="214"/>
      <c r="D71" s="190">
        <f>VLOOKUP(B71,ITEMS!$A$1:$C$110,2,)</f>
        <v>1</v>
      </c>
      <c r="E71" s="190">
        <f>VLOOKUP(B71,ITEMS!$A$1:$D$110,4,)</f>
        <v>0</v>
      </c>
      <c r="F71" s="190">
        <f>VLOOKUP(B71,ITEMS!$A$1:$C$110,3,)</f>
        <v>25</v>
      </c>
      <c r="G71" s="77">
        <v>1</v>
      </c>
      <c r="H71" s="191">
        <f t="shared" si="4"/>
        <v>25</v>
      </c>
      <c r="I71" s="49" t="str">
        <f>VLOOKUP(H89,'Armor Upgrades'!$A$2:$D$38,3,)</f>
        <v>0</v>
      </c>
      <c r="J71" s="271"/>
      <c r="K71" s="273"/>
      <c r="L71" s="273"/>
      <c r="M71" s="273"/>
      <c r="N71" s="273"/>
      <c r="O71" s="273"/>
      <c r="P71" s="153"/>
    </row>
    <row r="72" spans="1:16" ht="16.5" customHeight="1" x14ac:dyDescent="0.2">
      <c r="A72" s="49"/>
      <c r="B72" s="214" t="s">
        <v>1659</v>
      </c>
      <c r="C72" s="214"/>
      <c r="D72" s="190">
        <f>VLOOKUP(B72,ITEMS!$A$1:$C$110,2,)</f>
        <v>1</v>
      </c>
      <c r="E72" s="190">
        <f>VLOOKUP(B72,ITEMS!$A$1:$D$110,4,)</f>
        <v>0</v>
      </c>
      <c r="F72" s="190">
        <f>VLOOKUP(B72,ITEMS!$A$1:$C$110,3,)</f>
        <v>25</v>
      </c>
      <c r="G72" s="77">
        <v>5</v>
      </c>
      <c r="H72" s="191">
        <f t="shared" si="4"/>
        <v>125</v>
      </c>
      <c r="I72" s="49" t="str">
        <f>VLOOKUP(H90,'Armor Upgrades'!$A$2:$D$38,3,)</f>
        <v>0</v>
      </c>
      <c r="J72" s="183"/>
      <c r="K72" s="274"/>
      <c r="L72" s="274"/>
      <c r="M72" s="274"/>
      <c r="N72" s="274"/>
      <c r="O72" s="274"/>
    </row>
    <row r="73" spans="1:16" ht="16.5" customHeight="1" x14ac:dyDescent="0.2">
      <c r="A73" s="49"/>
      <c r="B73" s="214" t="s">
        <v>2061</v>
      </c>
      <c r="C73" s="214"/>
      <c r="D73" s="190">
        <f>VLOOKUP(B73,ITEMS!$A$1:$C$110,2,)</f>
        <v>3</v>
      </c>
      <c r="E73" s="190">
        <f>VLOOKUP(B73,ITEMS!$A$1:$D$110,4,)</f>
        <v>0</v>
      </c>
      <c r="F73" s="190">
        <f>VLOOKUP(B73,ITEMS!$A$1:$C$110,3,)</f>
        <v>1400</v>
      </c>
      <c r="G73" s="77">
        <v>1</v>
      </c>
      <c r="H73" s="191">
        <f t="shared" si="4"/>
        <v>1400</v>
      </c>
      <c r="I73" s="49" t="str">
        <f>VLOOKUP(H91,'Armor Upgrades'!$A$2:$D$38,3,)</f>
        <v>0</v>
      </c>
      <c r="J73" s="269" t="s">
        <v>159</v>
      </c>
      <c r="K73" s="275" t="str">
        <f>IF($B$6="Ace Pilot",'THEME ERRATA'!B9,IF($B$6="Bounty Hunter",'THEME ERRATA'!C9,IF($B$6="Icon",'THEME ERRATA'!D9,IF($B$6="Mercenary",'THEME ERRATA'!E9,IF($B$6="Outlaw",'THEME ERRATA'!F9,IF($B$6="Priest",'THEME ERRATA'!G9,IF($B$6="Scholar",'THEME ERRATA'!H9,IF($B$6="Spacefarer",'THEME ERRATA'!I9,IF($B$6="Xenoseeker",'THEME ERRATA'!J9,IF($B$6="Themeless",'THEME ERRATA'!K9))))))))))</f>
        <v>SWIFT HUNTER (6TH) You know just how to ask around about your marks to gain information and insight in a hurry. You can use Diplomacy to gather information about a specific individual in half the normal time, and you reduce the penalty for following tracks using Survival while moving at full speed to 0.</v>
      </c>
      <c r="L73" s="275"/>
      <c r="M73" s="275"/>
      <c r="N73" s="275"/>
      <c r="O73" s="275"/>
      <c r="P73" s="154"/>
    </row>
    <row r="74" spans="1:16" ht="16.5" customHeight="1" x14ac:dyDescent="0.2">
      <c r="A74" s="49"/>
      <c r="B74" s="214" t="s">
        <v>1659</v>
      </c>
      <c r="C74" s="214"/>
      <c r="D74" s="190">
        <f>VLOOKUP(B74,ITEMS!$A$1:$C$110,2,)</f>
        <v>1</v>
      </c>
      <c r="E74" s="190">
        <f>VLOOKUP(B74,ITEMS!$A$1:$D$110,4,)</f>
        <v>0</v>
      </c>
      <c r="F74" s="190">
        <f>VLOOKUP(B74,ITEMS!$A$1:$C$110,3,)</f>
        <v>25</v>
      </c>
      <c r="G74" s="77"/>
      <c r="H74" s="191">
        <f t="shared" si="4"/>
        <v>0</v>
      </c>
      <c r="I74" s="49" t="str">
        <f>VLOOKUP(H92,'Armor Upgrades'!$A$2:$D$38,3,)</f>
        <v>0</v>
      </c>
      <c r="J74" s="269"/>
      <c r="K74" s="276"/>
      <c r="L74" s="276"/>
      <c r="M74" s="276"/>
      <c r="N74" s="276"/>
      <c r="O74" s="276"/>
      <c r="P74" s="155"/>
    </row>
    <row r="75" spans="1:16" ht="16.5" customHeight="1" x14ac:dyDescent="0.2">
      <c r="A75" s="49"/>
      <c r="B75" s="214" t="s">
        <v>1659</v>
      </c>
      <c r="C75" s="214"/>
      <c r="D75" s="190">
        <f>VLOOKUP(B75,ITEMS!$A$1:$C$110,2,)</f>
        <v>1</v>
      </c>
      <c r="E75" s="190">
        <f>VLOOKUP(B75,ITEMS!$A$1:$D$110,4,)</f>
        <v>0</v>
      </c>
      <c r="F75" s="190">
        <f>VLOOKUP(B75,ITEMS!$A$1:$C$110,3,)</f>
        <v>25</v>
      </c>
      <c r="G75" s="77"/>
      <c r="H75" s="191">
        <f t="shared" si="4"/>
        <v>0</v>
      </c>
      <c r="I75" s="195">
        <f>SUM(I67:I74)</f>
        <v>1200</v>
      </c>
      <c r="J75" s="269"/>
      <c r="K75" s="276"/>
      <c r="L75" s="276"/>
      <c r="M75" s="276"/>
      <c r="N75" s="276"/>
      <c r="O75" s="276"/>
      <c r="P75" s="155"/>
    </row>
    <row r="76" spans="1:16" ht="16.5" customHeight="1" x14ac:dyDescent="0.2">
      <c r="A76" s="49"/>
      <c r="B76" s="214" t="s">
        <v>1659</v>
      </c>
      <c r="C76" s="214"/>
      <c r="D76" s="190">
        <f>VLOOKUP(B76,ITEMS!$A$1:$C$110,2,)</f>
        <v>1</v>
      </c>
      <c r="E76" s="190">
        <f>VLOOKUP(B76,ITEMS!$A$1:$D$110,4,)</f>
        <v>0</v>
      </c>
      <c r="F76" s="190">
        <f>VLOOKUP(B76,ITEMS!$A$1:$C$110,3,)</f>
        <v>25</v>
      </c>
      <c r="G76" s="77"/>
      <c r="H76" s="191">
        <f t="shared" si="4"/>
        <v>0</v>
      </c>
      <c r="J76" s="269"/>
      <c r="K76" s="276"/>
      <c r="L76" s="276"/>
      <c r="M76" s="276"/>
      <c r="N76" s="276"/>
      <c r="O76" s="276"/>
      <c r="P76" s="155"/>
    </row>
    <row r="77" spans="1:16" ht="16.5" customHeight="1" x14ac:dyDescent="0.2">
      <c r="A77" s="49"/>
      <c r="B77" s="214" t="s">
        <v>1659</v>
      </c>
      <c r="C77" s="214"/>
      <c r="D77" s="190">
        <f>VLOOKUP(B77,ITEMS!$A$1:$C$110,2,)</f>
        <v>1</v>
      </c>
      <c r="E77" s="190">
        <f>VLOOKUP(B77,ITEMS!$A$1:$D$110,4,)</f>
        <v>0</v>
      </c>
      <c r="F77" s="190">
        <f>VLOOKUP(B77,ITEMS!$A$1:$C$110,3,)</f>
        <v>25</v>
      </c>
      <c r="G77" s="77"/>
      <c r="H77" s="191">
        <f t="shared" si="4"/>
        <v>0</v>
      </c>
      <c r="I77" s="49">
        <f>VLOOKUP(E89,'Armor Upgrades'!$A$2:$D$38,4,)</f>
        <v>1</v>
      </c>
      <c r="J77" s="269"/>
      <c r="K77" s="276"/>
      <c r="L77" s="276"/>
      <c r="M77" s="276"/>
      <c r="N77" s="276"/>
      <c r="O77" s="276"/>
      <c r="P77" s="155"/>
    </row>
    <row r="78" spans="1:16" ht="16.5" customHeight="1" x14ac:dyDescent="0.2">
      <c r="A78" s="49"/>
      <c r="B78" s="214" t="s">
        <v>1659</v>
      </c>
      <c r="C78" s="214"/>
      <c r="D78" s="190">
        <f>VLOOKUP(B78,ITEMS!$A$1:$C$110,2,)</f>
        <v>1</v>
      </c>
      <c r="E78" s="190">
        <f>VLOOKUP(B78,ITEMS!$A$1:$D$110,4,)</f>
        <v>0</v>
      </c>
      <c r="F78" s="190">
        <f>VLOOKUP(B78,ITEMS!$A$1:$C$110,3,)</f>
        <v>25</v>
      </c>
      <c r="G78" s="77"/>
      <c r="H78" s="191">
        <f t="shared" si="4"/>
        <v>0</v>
      </c>
      <c r="I78" s="49">
        <f>VLOOKUP(E90,'Armor Upgrades'!$A$2:$D$38,4,)</f>
        <v>1</v>
      </c>
      <c r="J78" s="269"/>
      <c r="K78" s="276"/>
      <c r="L78" s="276"/>
      <c r="M78" s="276"/>
      <c r="N78" s="276"/>
      <c r="O78" s="276"/>
      <c r="P78" s="155"/>
    </row>
    <row r="79" spans="1:16" ht="16.5" customHeight="1" x14ac:dyDescent="0.2">
      <c r="A79" s="49"/>
      <c r="B79" s="214" t="s">
        <v>1659</v>
      </c>
      <c r="C79" s="214"/>
      <c r="D79" s="190">
        <f>VLOOKUP(B79,ITEMS!$A$1:$C$110,2,)</f>
        <v>1</v>
      </c>
      <c r="E79" s="190">
        <f>VLOOKUP(B79,ITEMS!$A$1:$D$110,4,)</f>
        <v>0</v>
      </c>
      <c r="F79" s="190">
        <f>VLOOKUP(B79,ITEMS!$A$1:$C$110,3,)</f>
        <v>25</v>
      </c>
      <c r="G79" s="77"/>
      <c r="H79" s="191">
        <f t="shared" si="4"/>
        <v>0</v>
      </c>
      <c r="I79" s="49">
        <f>VLOOKUP(E91,'Armor Upgrades'!$A$2:$D$38,4,)</f>
        <v>0</v>
      </c>
      <c r="K79" s="277"/>
      <c r="L79" s="277"/>
      <c r="M79" s="277"/>
      <c r="N79" s="277"/>
      <c r="O79" s="277"/>
      <c r="P79" s="156"/>
    </row>
    <row r="80" spans="1:16" ht="16.5" customHeight="1" x14ac:dyDescent="0.2">
      <c r="A80" s="49"/>
      <c r="B80" s="214" t="s">
        <v>1659</v>
      </c>
      <c r="C80" s="214"/>
      <c r="D80" s="190">
        <f>VLOOKUP(B80,ITEMS!$A$1:$C$110,2,)</f>
        <v>1</v>
      </c>
      <c r="E80" s="190">
        <f>VLOOKUP(B80,ITEMS!$A$1:$D$110,4,)</f>
        <v>0</v>
      </c>
      <c r="F80" s="190">
        <f>VLOOKUP(B80,ITEMS!$A$1:$C$110,3,)</f>
        <v>25</v>
      </c>
      <c r="G80" s="77"/>
      <c r="H80" s="191">
        <f t="shared" si="4"/>
        <v>0</v>
      </c>
      <c r="I80" s="49">
        <f>VLOOKUP(E92,'Armor Upgrades'!$A$2:$D$38,4,)</f>
        <v>0</v>
      </c>
      <c r="J80" s="269" t="s">
        <v>160</v>
      </c>
      <c r="K80" s="278" t="str">
        <f>IF($B$6="Ace Pilot",'THEME ERRATA'!B10,IF($B$6="Bounty Hunter",'THEME ERRATA'!C10,IF($B$6="Icon",'THEME ERRATA'!D10,IF($B$6="Mercenary",'THEME ERRATA'!E10,IF($B$6="Outlaw",'THEME ERRATA'!F10,IF($B$6="Priest",'THEME ERRATA'!G10,IF($B$6="Scholar",'THEME ERRATA'!H10,IF($B$6="Spacefarer",'THEME ERRATA'!I10,IF($B$6="Xenoseeker",'THEME ERRATA'!J10,IF($B$6="Themeless",'THEME ERRATA'!K10))))))))))</f>
        <v>RELENTLESS (12TH) You never seem to get tired, even when working longer and harder than everyone else in pursuit of your mark; some of your targets might even refer to you as a tireless ghost or an all-seeing hunter. You can walk or be otherwise active for 12 hours instead of 8 before needing to attempt Constitution checks for a forced march (see page 258), and you can hustle for 2 hours a day during overland travel (see page 258) instead of 1 hour. Reduce the penalty for following tracks using Survival while moving at double speed to –10.</v>
      </c>
      <c r="L80" s="278"/>
      <c r="M80" s="278"/>
      <c r="N80" s="278"/>
      <c r="O80" s="278"/>
      <c r="P80" s="151"/>
    </row>
    <row r="81" spans="1:21" ht="16.5" customHeight="1" x14ac:dyDescent="0.2">
      <c r="A81" s="49"/>
      <c r="B81" s="214" t="s">
        <v>1659</v>
      </c>
      <c r="C81" s="214"/>
      <c r="D81" s="190">
        <f>VLOOKUP(B81,ITEMS!$A$1:$C$110,2,)</f>
        <v>1</v>
      </c>
      <c r="E81" s="190">
        <f>VLOOKUP(B81,ITEMS!$A$1:$D$110,4,)</f>
        <v>0</v>
      </c>
      <c r="F81" s="190">
        <f>VLOOKUP(B81,ITEMS!$A$1:$C$110,3,)</f>
        <v>25</v>
      </c>
      <c r="G81" s="77"/>
      <c r="H81" s="191">
        <f t="shared" si="4"/>
        <v>0</v>
      </c>
      <c r="I81" s="49">
        <f>VLOOKUP(H89,'Armor Upgrades'!$A$2:$D$38,4,)</f>
        <v>0</v>
      </c>
      <c r="J81" s="269"/>
      <c r="K81" s="279"/>
      <c r="L81" s="279"/>
      <c r="M81" s="279"/>
      <c r="N81" s="279"/>
      <c r="O81" s="279"/>
      <c r="P81" s="152"/>
    </row>
    <row r="82" spans="1:21" ht="16.5" customHeight="1" x14ac:dyDescent="0.2">
      <c r="A82" s="49"/>
      <c r="B82" s="214" t="s">
        <v>1659</v>
      </c>
      <c r="C82" s="214"/>
      <c r="D82" s="190">
        <f>VLOOKUP(B82,ITEMS!$A$1:$C$110,2,)</f>
        <v>1</v>
      </c>
      <c r="E82" s="190">
        <f>VLOOKUP(B82,ITEMS!$A$1:$D$110,4,)</f>
        <v>0</v>
      </c>
      <c r="F82" s="190">
        <f>VLOOKUP(B82,ITEMS!$A$1:$C$110,3,)</f>
        <v>25</v>
      </c>
      <c r="G82" s="77"/>
      <c r="H82" s="191">
        <f t="shared" si="4"/>
        <v>0</v>
      </c>
      <c r="I82" s="49">
        <f>VLOOKUP(H90,'Armor Upgrades'!$A$2:$D$38,4,)</f>
        <v>0</v>
      </c>
      <c r="J82" s="269"/>
      <c r="K82" s="279"/>
      <c r="L82" s="279"/>
      <c r="M82" s="279"/>
      <c r="N82" s="279"/>
      <c r="O82" s="279"/>
      <c r="P82" s="152"/>
    </row>
    <row r="83" spans="1:21" ht="16.5" customHeight="1" x14ac:dyDescent="0.2">
      <c r="A83" s="49"/>
      <c r="B83" s="214" t="s">
        <v>1659</v>
      </c>
      <c r="C83" s="214"/>
      <c r="D83" s="190">
        <f>VLOOKUP(B83,ITEMS!$A$1:$C$110,2,)</f>
        <v>1</v>
      </c>
      <c r="E83" s="190">
        <f>VLOOKUP(B83,ITEMS!$A$1:$D$110,4,)</f>
        <v>0</v>
      </c>
      <c r="F83" s="190">
        <f>VLOOKUP(B83,ITEMS!$A$1:$C$110,3,)</f>
        <v>25</v>
      </c>
      <c r="G83" s="77"/>
      <c r="H83" s="191">
        <f t="shared" si="4"/>
        <v>0</v>
      </c>
      <c r="I83" s="49">
        <f>VLOOKUP(H91,'Armor Upgrades'!$A$2:$D$38,4,)</f>
        <v>0</v>
      </c>
      <c r="J83" s="269"/>
      <c r="K83" s="279"/>
      <c r="L83" s="279"/>
      <c r="M83" s="279"/>
      <c r="N83" s="279"/>
      <c r="O83" s="279"/>
      <c r="P83" s="152"/>
    </row>
    <row r="84" spans="1:21" ht="16.5" customHeight="1" x14ac:dyDescent="0.2">
      <c r="A84" s="49"/>
      <c r="B84" s="214" t="s">
        <v>1659</v>
      </c>
      <c r="C84" s="214"/>
      <c r="D84" s="190">
        <f>VLOOKUP(B84,ITEMS!$A$1:$C$110,2,)</f>
        <v>1</v>
      </c>
      <c r="E84" s="190">
        <f>VLOOKUP(B84,ITEMS!$A$1:$D$110,4,)</f>
        <v>0</v>
      </c>
      <c r="F84" s="190">
        <f>VLOOKUP(B84,ITEMS!$A$1:$C$110,3,)</f>
        <v>25</v>
      </c>
      <c r="G84" s="77"/>
      <c r="H84" s="191">
        <f t="shared" si="4"/>
        <v>0</v>
      </c>
      <c r="I84" s="49">
        <f>VLOOKUP(H92,'Armor Upgrades'!$A$2:$D$38,4,)</f>
        <v>0</v>
      </c>
      <c r="J84" s="269"/>
      <c r="K84" s="279"/>
      <c r="L84" s="279"/>
      <c r="M84" s="279"/>
      <c r="N84" s="279"/>
      <c r="O84" s="279"/>
      <c r="P84" s="152"/>
    </row>
    <row r="85" spans="1:21" ht="16.5" customHeight="1" x14ac:dyDescent="0.2">
      <c r="A85" s="49"/>
      <c r="B85" s="49"/>
      <c r="C85" s="49"/>
      <c r="D85" s="130" t="s">
        <v>93</v>
      </c>
      <c r="E85" s="12">
        <f>SUM(E68:E84)</f>
        <v>0</v>
      </c>
      <c r="G85" s="131" t="s">
        <v>107</v>
      </c>
      <c r="H85" s="12">
        <f>SUM(H68:H84)</f>
        <v>1625</v>
      </c>
      <c r="I85" s="195">
        <f>SUM(I77:I84)</f>
        <v>2</v>
      </c>
      <c r="J85" s="269"/>
      <c r="K85" s="279"/>
      <c r="L85" s="279"/>
      <c r="M85" s="279"/>
      <c r="N85" s="279"/>
      <c r="O85" s="279"/>
      <c r="P85" s="153"/>
    </row>
    <row r="86" spans="1:21" ht="16.5" customHeight="1" x14ac:dyDescent="0.2">
      <c r="A86" s="49"/>
      <c r="B86" s="254" t="s">
        <v>92</v>
      </c>
      <c r="C86" s="254"/>
      <c r="D86" s="49"/>
      <c r="E86" s="243" t="s">
        <v>292</v>
      </c>
      <c r="F86" s="243"/>
      <c r="G86" s="78">
        <v>2</v>
      </c>
      <c r="H86" s="49"/>
      <c r="I86" s="49"/>
      <c r="K86" s="280"/>
      <c r="L86" s="280"/>
      <c r="M86" s="280"/>
      <c r="N86" s="280"/>
      <c r="O86" s="280"/>
    </row>
    <row r="87" spans="1:21" ht="16.5" customHeight="1" x14ac:dyDescent="0.2">
      <c r="A87" s="49"/>
      <c r="B87" s="214"/>
      <c r="C87" s="214"/>
      <c r="D87" s="49"/>
      <c r="E87" s="266" t="s">
        <v>363</v>
      </c>
      <c r="F87" s="266"/>
      <c r="G87" s="79"/>
      <c r="H87" s="49"/>
      <c r="I87" s="49"/>
      <c r="J87" s="269" t="s">
        <v>161</v>
      </c>
      <c r="K87" s="278" t="str">
        <f>IF($B$6="Ace Pilot",'THEME ERRATA'!B11,IF($B$6="Bounty Hunter",'THEME ERRATA'!C11,IF($B$6="Icon",'THEME ERRATA'!D11,IF($B$6="Mercenary",'THEME ERRATA'!E11,IF($B$6="Outlaw",'THEME ERRATA'!F11,IF($B$6="Priest",'THEME ERRATA'!G11,IF($B$6="Scholar",'THEME ERRATA'!H11,IF($B$6="Spacefarer",'THEME ERRATA'!I11,IF($B$6="Xenoseeker",'THEME ERRATA'!J11,IF($B$6="Themeless",'THEME ERRATA'!K11))))))))))</f>
        <v>MASTER HUNTER (18TH) Your relentless pursuit of your mark steels your determination and can renew your inner reserves of strength. Once per day while in pursuit of your mark, you can review current information about your mark for 10 minutes to regain 1  Resolve Point; this doesn’t count as resting to regain Stamina Points. Additionally, once per day when you defeat your mark, you regain 1 Resolve Point.</v>
      </c>
      <c r="L87" s="278"/>
      <c r="M87" s="278"/>
      <c r="N87" s="278"/>
      <c r="O87" s="278"/>
      <c r="P87" s="151"/>
    </row>
    <row r="88" spans="1:21" ht="16.5" customHeight="1" x14ac:dyDescent="0.2">
      <c r="A88" s="49"/>
      <c r="B88" s="214"/>
      <c r="C88" s="223"/>
      <c r="D88" s="288" t="s">
        <v>1867</v>
      </c>
      <c r="E88" s="289"/>
      <c r="F88" s="111">
        <f>IF($C$6="Android",'RACIAL ERATA'!B8,IF($C$6="Human",'RACIAL ERATA'!C8,IF($C$6="Kasathas",'RACIAL ERATA'!D8,IF($C$6="Lashunta (Korsha)",'RACIAL ERATA'!E8,IF($C$6="Lashunta (Damaya)",'RACIAL ERATA'!F8,IF($C$6="Shirrens",'RACIAL ERATA'!G8,IF($C$6="Vesk",'RACIAL ERATA'!H8,IF($C$6="Yoski",'RACIAL ERATA'!I8,))))))))+O41</f>
        <v>1</v>
      </c>
      <c r="G88" s="86" t="s">
        <v>1868</v>
      </c>
      <c r="H88" s="111">
        <f>I85</f>
        <v>2</v>
      </c>
      <c r="I88" s="110"/>
      <c r="J88" s="269"/>
      <c r="K88" s="279"/>
      <c r="L88" s="279"/>
      <c r="M88" s="279"/>
      <c r="N88" s="279"/>
      <c r="O88" s="279"/>
      <c r="P88" s="152"/>
    </row>
    <row r="89" spans="1:21" ht="16.5" customHeight="1" x14ac:dyDescent="0.2">
      <c r="A89" s="49"/>
      <c r="B89" s="214"/>
      <c r="C89" s="223"/>
      <c r="D89" s="126">
        <v>1</v>
      </c>
      <c r="E89" s="223" t="s">
        <v>1799</v>
      </c>
      <c r="F89" s="225"/>
      <c r="G89" s="126">
        <v>5</v>
      </c>
      <c r="H89" s="223" t="s">
        <v>1673</v>
      </c>
      <c r="I89" s="225"/>
      <c r="J89" s="269"/>
      <c r="K89" s="279"/>
      <c r="L89" s="279"/>
      <c r="M89" s="279"/>
      <c r="N89" s="279"/>
      <c r="O89" s="279"/>
      <c r="P89" s="152"/>
    </row>
    <row r="90" spans="1:21" ht="16.5" customHeight="1" x14ac:dyDescent="0.2">
      <c r="A90" s="49"/>
      <c r="B90" s="214"/>
      <c r="C90" s="214"/>
      <c r="D90" s="126">
        <v>2</v>
      </c>
      <c r="E90" s="223" t="s">
        <v>1813</v>
      </c>
      <c r="F90" s="225"/>
      <c r="G90" s="126">
        <v>6</v>
      </c>
      <c r="H90" s="223" t="s">
        <v>1673</v>
      </c>
      <c r="I90" s="225"/>
      <c r="J90" s="269"/>
      <c r="K90" s="279"/>
      <c r="L90" s="279"/>
      <c r="M90" s="279"/>
      <c r="N90" s="279"/>
      <c r="O90" s="279"/>
      <c r="P90" s="152"/>
    </row>
    <row r="91" spans="1:21" ht="16.5" customHeight="1" x14ac:dyDescent="0.2">
      <c r="A91" s="49"/>
      <c r="B91" s="214"/>
      <c r="C91" s="214"/>
      <c r="D91" s="126">
        <v>3</v>
      </c>
      <c r="E91" s="223" t="s">
        <v>1673</v>
      </c>
      <c r="F91" s="225"/>
      <c r="G91" s="126">
        <v>7</v>
      </c>
      <c r="H91" s="223" t="s">
        <v>1673</v>
      </c>
      <c r="I91" s="225"/>
      <c r="J91" s="269"/>
      <c r="K91" s="279"/>
      <c r="L91" s="279"/>
      <c r="M91" s="279"/>
      <c r="N91" s="279"/>
      <c r="O91" s="279"/>
      <c r="P91" s="152"/>
      <c r="Q91" s="149"/>
      <c r="R91" s="148"/>
      <c r="S91" s="139"/>
      <c r="T91" s="139"/>
      <c r="U91" s="139"/>
    </row>
    <row r="92" spans="1:21" ht="16.5" customHeight="1" x14ac:dyDescent="0.2">
      <c r="A92" s="49"/>
      <c r="B92" s="214"/>
      <c r="C92" s="214"/>
      <c r="D92" s="126">
        <v>4</v>
      </c>
      <c r="E92" s="223" t="s">
        <v>1673</v>
      </c>
      <c r="F92" s="225"/>
      <c r="G92" s="126">
        <v>8</v>
      </c>
      <c r="H92" s="223" t="s">
        <v>1673</v>
      </c>
      <c r="I92" s="225"/>
      <c r="J92" s="269"/>
      <c r="K92" s="279"/>
      <c r="L92" s="279"/>
      <c r="M92" s="279"/>
      <c r="N92" s="279"/>
      <c r="O92" s="279"/>
      <c r="P92" s="153"/>
    </row>
    <row r="93" spans="1:21" ht="16.5" customHeight="1" x14ac:dyDescent="0.2">
      <c r="A93" s="49"/>
      <c r="C93" s="49"/>
      <c r="D93" s="287"/>
      <c r="E93" s="287"/>
      <c r="F93" s="49"/>
      <c r="G93" s="49"/>
      <c r="H93" s="49"/>
      <c r="I93" s="49"/>
      <c r="J93" s="49"/>
      <c r="K93" s="279"/>
      <c r="L93" s="279"/>
      <c r="M93" s="279"/>
      <c r="N93" s="279"/>
      <c r="O93" s="279"/>
      <c r="P93" s="1"/>
    </row>
    <row r="94" spans="1:21" ht="16.5" customHeight="1" x14ac:dyDescent="0.2">
      <c r="A94" s="49"/>
      <c r="B94" s="254" t="str">
        <f>D6&amp;"   Spells"</f>
        <v>Mystic   Spells</v>
      </c>
      <c r="C94" s="254"/>
      <c r="D94" s="254"/>
      <c r="E94" s="254"/>
      <c r="F94" s="254"/>
      <c r="G94" s="254"/>
      <c r="H94" s="254"/>
      <c r="I94" s="254"/>
      <c r="J94" s="267"/>
      <c r="K94" s="267"/>
      <c r="L94" s="267"/>
      <c r="M94" s="267"/>
      <c r="N94" s="267"/>
      <c r="O94" s="267"/>
      <c r="P94" s="109"/>
    </row>
    <row r="95" spans="1:21" ht="16.5" customHeight="1" x14ac:dyDescent="0.2">
      <c r="A95" s="49"/>
      <c r="B95" s="251" t="s">
        <v>96</v>
      </c>
      <c r="C95" s="112" t="s">
        <v>95</v>
      </c>
      <c r="D95" s="113"/>
      <c r="E95" s="112"/>
      <c r="F95" s="49"/>
      <c r="G95" s="49"/>
      <c r="H95" s="49"/>
      <c r="I95" s="49"/>
      <c r="J95" s="114"/>
      <c r="K95" s="10"/>
      <c r="L95" s="10"/>
      <c r="M95" s="10"/>
      <c r="N95" s="49"/>
      <c r="O95" s="49"/>
      <c r="P95" s="109"/>
    </row>
    <row r="96" spans="1:21" ht="16.5" customHeight="1" x14ac:dyDescent="0.2">
      <c r="A96" s="49"/>
      <c r="B96" s="233"/>
      <c r="C96" s="214"/>
      <c r="D96" s="214"/>
      <c r="E96" s="214"/>
      <c r="F96" s="214"/>
      <c r="G96" s="214"/>
      <c r="H96" s="50"/>
      <c r="I96" s="49"/>
      <c r="J96" s="233" t="s">
        <v>365</v>
      </c>
      <c r="K96" s="13" t="s">
        <v>95</v>
      </c>
      <c r="L96" s="13" t="s">
        <v>98</v>
      </c>
      <c r="M96" s="13" t="s">
        <v>99</v>
      </c>
      <c r="N96" s="49"/>
      <c r="O96" s="49"/>
      <c r="P96" s="109"/>
    </row>
    <row r="97" spans="1:22" ht="16.5" customHeight="1" x14ac:dyDescent="0.2">
      <c r="A97" s="49"/>
      <c r="B97" s="233"/>
      <c r="C97" s="214"/>
      <c r="D97" s="214"/>
      <c r="E97" s="214"/>
      <c r="F97" s="214"/>
      <c r="G97" s="214"/>
      <c r="H97" s="50"/>
      <c r="I97" s="49"/>
      <c r="J97" s="233"/>
      <c r="K97" s="80"/>
      <c r="L97" s="80"/>
      <c r="M97" s="80"/>
      <c r="N97" s="53"/>
      <c r="O97" s="53"/>
      <c r="P97" s="109"/>
      <c r="S97" s="1"/>
    </row>
    <row r="98" spans="1:22" ht="16.5" customHeight="1" x14ac:dyDescent="0.2">
      <c r="A98" s="49"/>
      <c r="B98" s="233"/>
      <c r="C98" s="214"/>
      <c r="D98" s="214"/>
      <c r="E98" s="214"/>
      <c r="F98" s="214"/>
      <c r="G98" s="214"/>
      <c r="H98" s="50"/>
      <c r="I98" s="49"/>
      <c r="J98" s="233"/>
      <c r="K98" s="223"/>
      <c r="L98" s="224"/>
      <c r="M98" s="224"/>
      <c r="N98" s="224"/>
      <c r="O98" s="225"/>
      <c r="P98" s="109"/>
      <c r="S98" s="1"/>
    </row>
    <row r="99" spans="1:22" ht="16.5" customHeight="1" x14ac:dyDescent="0.2">
      <c r="A99" s="49"/>
      <c r="B99" s="233"/>
      <c r="C99" s="214"/>
      <c r="D99" s="214"/>
      <c r="E99" s="214"/>
      <c r="F99" s="214"/>
      <c r="G99" s="214"/>
      <c r="H99" s="50"/>
      <c r="I99" s="49"/>
      <c r="J99" s="233"/>
      <c r="K99" s="223"/>
      <c r="L99" s="224"/>
      <c r="M99" s="224"/>
      <c r="N99" s="224"/>
      <c r="O99" s="225"/>
      <c r="P99" s="109"/>
      <c r="S99" s="1"/>
    </row>
    <row r="100" spans="1:22" ht="16.5" customHeight="1" x14ac:dyDescent="0.2">
      <c r="A100" s="49"/>
      <c r="B100" s="233"/>
      <c r="C100" s="214"/>
      <c r="D100" s="214"/>
      <c r="E100" s="214"/>
      <c r="F100" s="214"/>
      <c r="G100" s="214"/>
      <c r="H100" s="50"/>
      <c r="I100" s="49"/>
      <c r="J100" s="233"/>
      <c r="K100" s="223"/>
      <c r="L100" s="224"/>
      <c r="M100" s="224"/>
      <c r="N100" s="224"/>
      <c r="O100" s="225"/>
      <c r="P100" s="109"/>
      <c r="S100" s="1"/>
    </row>
    <row r="101" spans="1:22" ht="16.5" customHeight="1" x14ac:dyDescent="0.2">
      <c r="A101" s="49"/>
      <c r="B101" s="233"/>
      <c r="C101" s="214"/>
      <c r="D101" s="214"/>
      <c r="E101" s="214"/>
      <c r="F101" s="214"/>
      <c r="G101" s="214"/>
      <c r="H101" s="50"/>
      <c r="I101" s="49"/>
      <c r="J101" s="233"/>
      <c r="K101" s="223"/>
      <c r="L101" s="224"/>
      <c r="M101" s="224"/>
      <c r="N101" s="224"/>
      <c r="O101" s="225"/>
      <c r="P101" s="109"/>
      <c r="S101" s="1"/>
    </row>
    <row r="102" spans="1:22" ht="16.5" customHeight="1" x14ac:dyDescent="0.2">
      <c r="A102" s="49"/>
      <c r="B102" s="9"/>
      <c r="C102" s="10"/>
      <c r="D102" s="10"/>
      <c r="E102" s="10"/>
      <c r="F102" s="49"/>
      <c r="G102" s="49"/>
      <c r="H102" s="49"/>
      <c r="I102" s="49"/>
      <c r="J102" s="233"/>
      <c r="K102" s="223"/>
      <c r="L102" s="224"/>
      <c r="M102" s="224"/>
      <c r="N102" s="224"/>
      <c r="O102" s="225"/>
      <c r="P102" s="109"/>
      <c r="S102" s="1"/>
    </row>
    <row r="103" spans="1:22" ht="16.5" customHeight="1" x14ac:dyDescent="0.2">
      <c r="A103" s="49"/>
      <c r="B103" s="233" t="s">
        <v>97</v>
      </c>
      <c r="C103" s="13" t="s">
        <v>95</v>
      </c>
      <c r="D103" s="13" t="s">
        <v>98</v>
      </c>
      <c r="E103" s="13" t="s">
        <v>99</v>
      </c>
      <c r="F103" s="49"/>
      <c r="G103" s="49"/>
      <c r="H103" s="49"/>
      <c r="I103" s="49"/>
      <c r="J103" s="233"/>
      <c r="K103" s="223"/>
      <c r="L103" s="224"/>
      <c r="M103" s="224"/>
      <c r="N103" s="224"/>
      <c r="O103" s="225"/>
      <c r="P103" s="109"/>
      <c r="S103" s="1"/>
    </row>
    <row r="104" spans="1:22" ht="16.5" customHeight="1" x14ac:dyDescent="0.2">
      <c r="A104" s="49"/>
      <c r="B104" s="233"/>
      <c r="C104" s="80"/>
      <c r="D104" s="80"/>
      <c r="E104" s="80"/>
      <c r="F104" s="53"/>
      <c r="G104" s="53"/>
      <c r="H104" s="53"/>
      <c r="I104" s="49"/>
      <c r="J104" s="9"/>
      <c r="K104" s="10"/>
      <c r="L104" s="10"/>
      <c r="M104" s="10"/>
      <c r="N104" s="49"/>
      <c r="O104" s="49"/>
      <c r="P104" s="109"/>
      <c r="Q104" s="1"/>
      <c r="S104" s="1"/>
    </row>
    <row r="105" spans="1:22" ht="16.5" customHeight="1" x14ac:dyDescent="0.2">
      <c r="A105" s="49"/>
      <c r="B105" s="233"/>
      <c r="C105" s="214"/>
      <c r="D105" s="214"/>
      <c r="E105" s="214"/>
      <c r="F105" s="214"/>
      <c r="G105" s="214"/>
      <c r="H105" s="50"/>
      <c r="I105" s="49"/>
      <c r="J105" s="233" t="s">
        <v>100</v>
      </c>
      <c r="K105" s="13" t="s">
        <v>95</v>
      </c>
      <c r="L105" s="13" t="s">
        <v>98</v>
      </c>
      <c r="M105" s="13" t="s">
        <v>99</v>
      </c>
      <c r="N105" s="49"/>
      <c r="O105" s="49"/>
      <c r="P105" s="109"/>
      <c r="Q105" s="1"/>
      <c r="R105" s="1"/>
      <c r="S105" s="1"/>
      <c r="T105" s="1"/>
      <c r="U105" s="1"/>
      <c r="V105" s="1"/>
    </row>
    <row r="106" spans="1:22" ht="16.5" customHeight="1" x14ac:dyDescent="0.2">
      <c r="A106" s="49"/>
      <c r="B106" s="233"/>
      <c r="C106" s="214"/>
      <c r="D106" s="214"/>
      <c r="E106" s="214"/>
      <c r="F106" s="214"/>
      <c r="G106" s="214"/>
      <c r="H106" s="50"/>
      <c r="I106" s="49"/>
      <c r="J106" s="233"/>
      <c r="K106" s="80"/>
      <c r="L106" s="80"/>
      <c r="M106" s="80"/>
      <c r="N106" s="53"/>
      <c r="O106" s="53"/>
      <c r="P106" s="109"/>
      <c r="Q106" s="1"/>
      <c r="R106" s="1"/>
      <c r="S106" s="1"/>
      <c r="T106" s="1"/>
      <c r="U106" s="1"/>
      <c r="V106" s="1"/>
    </row>
    <row r="107" spans="1:22" ht="16.5" customHeight="1" x14ac:dyDescent="0.2">
      <c r="A107" s="49"/>
      <c r="B107" s="233"/>
      <c r="C107" s="214"/>
      <c r="D107" s="214"/>
      <c r="E107" s="214"/>
      <c r="F107" s="214"/>
      <c r="G107" s="214"/>
      <c r="H107" s="50"/>
      <c r="I107" s="49"/>
      <c r="J107" s="233"/>
      <c r="K107" s="223"/>
      <c r="L107" s="224"/>
      <c r="M107" s="224"/>
      <c r="N107" s="224"/>
      <c r="O107" s="225"/>
      <c r="P107" s="109"/>
      <c r="Q107" s="1"/>
      <c r="R107" s="1"/>
      <c r="S107" s="1"/>
      <c r="T107" s="1"/>
      <c r="U107" s="1"/>
      <c r="V107" s="1"/>
    </row>
    <row r="108" spans="1:22" ht="16.5" customHeight="1" x14ac:dyDescent="0.2">
      <c r="A108" s="49"/>
      <c r="B108" s="233"/>
      <c r="C108" s="214"/>
      <c r="D108" s="214"/>
      <c r="E108" s="214"/>
      <c r="F108" s="214"/>
      <c r="G108" s="214"/>
      <c r="H108" s="50"/>
      <c r="I108" s="49"/>
      <c r="J108" s="233"/>
      <c r="K108" s="223"/>
      <c r="L108" s="224"/>
      <c r="M108" s="224"/>
      <c r="N108" s="224"/>
      <c r="O108" s="225"/>
      <c r="P108" s="109"/>
      <c r="Q108" s="1"/>
      <c r="R108" s="1"/>
      <c r="S108" s="1"/>
      <c r="T108" s="1"/>
      <c r="U108" s="1"/>
      <c r="V108" s="1"/>
    </row>
    <row r="109" spans="1:22" ht="16.5" customHeight="1" x14ac:dyDescent="0.2">
      <c r="A109" s="49"/>
      <c r="B109" s="233"/>
      <c r="C109" s="214"/>
      <c r="D109" s="214"/>
      <c r="E109" s="214"/>
      <c r="F109" s="214"/>
      <c r="G109" s="214"/>
      <c r="H109" s="50"/>
      <c r="I109" s="49"/>
      <c r="J109" s="233"/>
      <c r="K109" s="223"/>
      <c r="L109" s="224"/>
      <c r="M109" s="224"/>
      <c r="N109" s="224"/>
      <c r="O109" s="225"/>
      <c r="P109" s="109"/>
      <c r="Q109" s="1"/>
      <c r="R109" s="1"/>
      <c r="S109" s="1"/>
      <c r="T109" s="1"/>
      <c r="U109" s="1"/>
      <c r="V109" s="1"/>
    </row>
    <row r="110" spans="1:22" ht="16.5" customHeight="1" x14ac:dyDescent="0.2">
      <c r="A110" s="49"/>
      <c r="B110" s="233"/>
      <c r="C110" s="214"/>
      <c r="D110" s="214"/>
      <c r="E110" s="214"/>
      <c r="F110" s="214"/>
      <c r="G110" s="214"/>
      <c r="H110" s="50"/>
      <c r="I110" s="49"/>
      <c r="J110" s="233"/>
      <c r="K110" s="223"/>
      <c r="L110" s="224"/>
      <c r="M110" s="224"/>
      <c r="N110" s="224"/>
      <c r="O110" s="225"/>
      <c r="P110" s="109"/>
      <c r="Q110" s="1"/>
      <c r="R110" s="1"/>
      <c r="S110" s="1"/>
      <c r="T110" s="1"/>
      <c r="U110" s="1"/>
      <c r="V110" s="1"/>
    </row>
    <row r="111" spans="1:22" ht="16.5" customHeight="1" x14ac:dyDescent="0.2">
      <c r="A111" s="49"/>
      <c r="B111" s="9"/>
      <c r="C111" s="10"/>
      <c r="D111" s="10"/>
      <c r="E111" s="10"/>
      <c r="F111" s="49"/>
      <c r="G111" s="49"/>
      <c r="H111" s="49"/>
      <c r="I111" s="49"/>
      <c r="J111" s="233"/>
      <c r="K111" s="223"/>
      <c r="L111" s="224"/>
      <c r="M111" s="224"/>
      <c r="N111" s="224"/>
      <c r="O111" s="225"/>
      <c r="P111" s="109"/>
      <c r="Q111" s="1"/>
      <c r="R111" s="1"/>
      <c r="S111" s="1"/>
      <c r="T111" s="1"/>
      <c r="U111" s="1"/>
      <c r="V111" s="1"/>
    </row>
    <row r="112" spans="1:22" ht="16.5" customHeight="1" x14ac:dyDescent="0.2">
      <c r="A112" s="49"/>
      <c r="B112" s="233" t="s">
        <v>102</v>
      </c>
      <c r="C112" s="13" t="s">
        <v>95</v>
      </c>
      <c r="D112" s="13" t="s">
        <v>98</v>
      </c>
      <c r="E112" s="13" t="s">
        <v>99</v>
      </c>
      <c r="F112" s="49"/>
      <c r="G112" s="49"/>
      <c r="H112" s="49"/>
      <c r="I112" s="49"/>
      <c r="J112" s="233"/>
      <c r="K112" s="223"/>
      <c r="L112" s="224"/>
      <c r="M112" s="224"/>
      <c r="N112" s="224"/>
      <c r="O112" s="225"/>
      <c r="P112" s="109"/>
      <c r="Q112" s="1"/>
      <c r="R112" s="1"/>
      <c r="S112" s="1"/>
      <c r="T112" s="1"/>
      <c r="U112" s="1"/>
      <c r="V112" s="1"/>
    </row>
    <row r="113" spans="1:22" ht="16.5" customHeight="1" x14ac:dyDescent="0.2">
      <c r="A113" s="49"/>
      <c r="B113" s="233"/>
      <c r="C113" s="80"/>
      <c r="D113" s="80"/>
      <c r="E113" s="80"/>
      <c r="F113" s="53"/>
      <c r="G113" s="53"/>
      <c r="H113" s="53"/>
      <c r="I113" s="49"/>
      <c r="J113" s="9"/>
      <c r="K113" s="10"/>
      <c r="L113" s="10"/>
      <c r="M113" s="10"/>
      <c r="N113" s="49"/>
      <c r="O113" s="49"/>
      <c r="P113" s="109"/>
      <c r="Q113" s="1"/>
      <c r="R113" s="1"/>
      <c r="S113" s="1"/>
      <c r="T113" s="1"/>
      <c r="U113" s="1"/>
      <c r="V113" s="1"/>
    </row>
    <row r="114" spans="1:22" ht="16.5" customHeight="1" x14ac:dyDescent="0.2">
      <c r="A114" s="49"/>
      <c r="B114" s="233"/>
      <c r="C114" s="214"/>
      <c r="D114" s="214"/>
      <c r="E114" s="214"/>
      <c r="F114" s="214"/>
      <c r="G114" s="214"/>
      <c r="H114" s="50"/>
      <c r="I114" s="49"/>
      <c r="J114" s="233" t="s">
        <v>101</v>
      </c>
      <c r="K114" s="13" t="s">
        <v>95</v>
      </c>
      <c r="L114" s="13" t="s">
        <v>98</v>
      </c>
      <c r="M114" s="13" t="s">
        <v>99</v>
      </c>
      <c r="N114" s="49"/>
      <c r="O114" s="49"/>
      <c r="P114" s="109"/>
      <c r="Q114" s="1"/>
      <c r="R114" s="1"/>
      <c r="S114" s="1"/>
      <c r="T114" s="1"/>
      <c r="U114" s="1"/>
      <c r="V114" s="1"/>
    </row>
    <row r="115" spans="1:22" ht="16.5" customHeight="1" x14ac:dyDescent="0.2">
      <c r="A115" s="49"/>
      <c r="B115" s="233"/>
      <c r="C115" s="214"/>
      <c r="D115" s="214"/>
      <c r="E115" s="214"/>
      <c r="F115" s="214"/>
      <c r="G115" s="214"/>
      <c r="H115" s="50"/>
      <c r="I115" s="49"/>
      <c r="J115" s="233"/>
      <c r="K115" s="80"/>
      <c r="L115" s="80"/>
      <c r="M115" s="80"/>
      <c r="N115" s="53"/>
      <c r="O115" s="53"/>
      <c r="P115" s="109"/>
      <c r="Q115" s="1"/>
      <c r="R115" s="1"/>
      <c r="S115" s="1"/>
      <c r="T115" s="1"/>
      <c r="U115" s="1"/>
      <c r="V115" s="1"/>
    </row>
    <row r="116" spans="1:22" ht="16.5" customHeight="1" x14ac:dyDescent="0.2">
      <c r="A116" s="49"/>
      <c r="B116" s="233"/>
      <c r="C116" s="214"/>
      <c r="D116" s="214"/>
      <c r="E116" s="214"/>
      <c r="F116" s="214"/>
      <c r="G116" s="214"/>
      <c r="H116" s="50"/>
      <c r="I116" s="49"/>
      <c r="J116" s="233"/>
      <c r="K116" s="223"/>
      <c r="L116" s="224"/>
      <c r="M116" s="224"/>
      <c r="N116" s="224"/>
      <c r="O116" s="225"/>
      <c r="P116" s="109"/>
      <c r="Q116" s="1"/>
      <c r="R116" s="1"/>
      <c r="S116" s="1"/>
      <c r="T116" s="1"/>
      <c r="U116" s="1"/>
      <c r="V116" s="1"/>
    </row>
    <row r="117" spans="1:22" ht="16.5" customHeight="1" x14ac:dyDescent="0.2">
      <c r="A117" s="49"/>
      <c r="B117" s="233"/>
      <c r="C117" s="214"/>
      <c r="D117" s="214"/>
      <c r="E117" s="214"/>
      <c r="F117" s="214"/>
      <c r="G117" s="214"/>
      <c r="H117" s="50"/>
      <c r="I117" s="49"/>
      <c r="J117" s="233"/>
      <c r="K117" s="223"/>
      <c r="L117" s="224"/>
      <c r="M117" s="224"/>
      <c r="N117" s="224"/>
      <c r="O117" s="225"/>
      <c r="P117" s="109"/>
      <c r="Q117" s="1"/>
      <c r="R117" s="1"/>
      <c r="S117" s="1"/>
      <c r="T117" s="1"/>
      <c r="U117" s="1"/>
      <c r="V117" s="1"/>
    </row>
    <row r="118" spans="1:22" ht="16.5" customHeight="1" x14ac:dyDescent="0.2">
      <c r="A118" s="49"/>
      <c r="B118" s="233"/>
      <c r="C118" s="214"/>
      <c r="D118" s="214"/>
      <c r="E118" s="214"/>
      <c r="F118" s="214"/>
      <c r="G118" s="214"/>
      <c r="H118" s="50"/>
      <c r="I118" s="49"/>
      <c r="J118" s="233"/>
      <c r="K118" s="223"/>
      <c r="L118" s="224"/>
      <c r="M118" s="224"/>
      <c r="N118" s="224"/>
      <c r="O118" s="225"/>
      <c r="P118" s="109"/>
      <c r="Q118" s="1"/>
      <c r="R118" s="1"/>
      <c r="S118" s="1"/>
      <c r="T118" s="1"/>
      <c r="U118" s="1"/>
      <c r="V118" s="1"/>
    </row>
    <row r="119" spans="1:22" ht="16.5" customHeight="1" x14ac:dyDescent="0.2">
      <c r="A119" s="49"/>
      <c r="B119" s="233"/>
      <c r="C119" s="214"/>
      <c r="D119" s="214"/>
      <c r="E119" s="214"/>
      <c r="F119" s="214"/>
      <c r="G119" s="214"/>
      <c r="H119" s="50"/>
      <c r="I119" s="49"/>
      <c r="J119" s="233"/>
      <c r="K119" s="223"/>
      <c r="L119" s="224"/>
      <c r="M119" s="224"/>
      <c r="N119" s="224"/>
      <c r="O119" s="225"/>
      <c r="P119" s="109"/>
      <c r="Q119" s="1"/>
      <c r="R119" s="1"/>
      <c r="S119" s="1"/>
      <c r="T119" s="1"/>
      <c r="U119" s="1"/>
      <c r="V119" s="1"/>
    </row>
    <row r="120" spans="1:22" ht="16.5" customHeight="1" x14ac:dyDescent="0.2">
      <c r="A120" s="49"/>
      <c r="B120" s="9"/>
      <c r="C120" s="10"/>
      <c r="D120" s="10"/>
      <c r="E120" s="10"/>
      <c r="F120" s="49"/>
      <c r="G120" s="49"/>
      <c r="H120" s="49"/>
      <c r="I120" s="49"/>
      <c r="J120" s="233"/>
      <c r="K120" s="223"/>
      <c r="L120" s="224"/>
      <c r="M120" s="224"/>
      <c r="N120" s="224"/>
      <c r="O120" s="225"/>
      <c r="P120" s="109"/>
      <c r="Q120" s="1"/>
      <c r="R120" s="1"/>
      <c r="S120" s="1"/>
      <c r="T120" s="1"/>
      <c r="U120" s="1"/>
      <c r="V120" s="1"/>
    </row>
    <row r="121" spans="1:22" ht="16.5" customHeight="1" x14ac:dyDescent="0.2">
      <c r="A121" s="49"/>
      <c r="B121" s="233" t="s">
        <v>103</v>
      </c>
      <c r="C121" s="13" t="s">
        <v>95</v>
      </c>
      <c r="D121" s="13" t="s">
        <v>98</v>
      </c>
      <c r="E121" s="13" t="s">
        <v>99</v>
      </c>
      <c r="F121" s="49"/>
      <c r="G121" s="49"/>
      <c r="H121" s="49"/>
      <c r="I121" s="49"/>
      <c r="J121" s="233"/>
      <c r="K121" s="223"/>
      <c r="L121" s="224"/>
      <c r="M121" s="224"/>
      <c r="N121" s="224"/>
      <c r="O121" s="225"/>
      <c r="P121" s="109"/>
      <c r="Q121" s="1"/>
      <c r="R121" s="1"/>
      <c r="S121" s="1"/>
      <c r="T121" s="1"/>
      <c r="U121" s="1"/>
      <c r="V121" s="1"/>
    </row>
    <row r="122" spans="1:22" ht="16.5" customHeight="1" x14ac:dyDescent="0.2">
      <c r="A122" s="45"/>
      <c r="B122" s="233"/>
      <c r="C122" s="80"/>
      <c r="D122" s="80"/>
      <c r="E122" s="80"/>
      <c r="F122" s="53"/>
      <c r="G122" s="53"/>
      <c r="H122" s="53"/>
      <c r="I122" s="45"/>
      <c r="J122" s="281" t="s">
        <v>308</v>
      </c>
      <c r="K122" s="281"/>
      <c r="L122" s="5" t="s">
        <v>410</v>
      </c>
      <c r="M122" s="82" t="s">
        <v>309</v>
      </c>
      <c r="N122" s="81"/>
      <c r="O122" s="81"/>
      <c r="P122" s="81"/>
      <c r="R122" s="1"/>
    </row>
    <row r="123" spans="1:22" ht="16.5" customHeight="1" x14ac:dyDescent="0.2">
      <c r="A123" s="45"/>
      <c r="B123" s="233"/>
      <c r="C123" s="214"/>
      <c r="D123" s="214"/>
      <c r="E123" s="214"/>
      <c r="F123" s="214"/>
      <c r="G123" s="214"/>
      <c r="H123" s="50"/>
      <c r="I123" s="45"/>
      <c r="J123" s="83"/>
      <c r="K123" s="82" t="s">
        <v>309</v>
      </c>
      <c r="L123" s="82" t="s">
        <v>309</v>
      </c>
      <c r="M123" s="82" t="s">
        <v>309</v>
      </c>
      <c r="N123" s="82" t="s">
        <v>309</v>
      </c>
      <c r="O123" s="82" t="s">
        <v>309</v>
      </c>
      <c r="P123" s="81"/>
    </row>
    <row r="124" spans="1:22" ht="16.5" customHeight="1" x14ac:dyDescent="0.2">
      <c r="A124" s="45"/>
      <c r="B124" s="233"/>
      <c r="C124" s="214"/>
      <c r="D124" s="214"/>
      <c r="E124" s="214"/>
      <c r="F124" s="214"/>
      <c r="G124" s="214"/>
      <c r="H124" s="50"/>
      <c r="I124" s="45"/>
      <c r="J124" s="83"/>
      <c r="K124" s="82" t="s">
        <v>309</v>
      </c>
      <c r="L124" s="82" t="s">
        <v>309</v>
      </c>
      <c r="M124" s="82" t="s">
        <v>309</v>
      </c>
      <c r="N124" s="82" t="s">
        <v>309</v>
      </c>
      <c r="O124" s="82" t="s">
        <v>309</v>
      </c>
      <c r="P124" s="81"/>
    </row>
    <row r="125" spans="1:22" ht="16.5" customHeight="1" x14ac:dyDescent="0.2">
      <c r="A125" s="45"/>
      <c r="B125" s="233"/>
      <c r="C125" s="214"/>
      <c r="D125" s="214"/>
      <c r="E125" s="214"/>
      <c r="F125" s="214"/>
      <c r="G125" s="214"/>
      <c r="H125" s="50"/>
      <c r="I125" s="45"/>
      <c r="J125" s="83"/>
      <c r="K125" s="82" t="s">
        <v>309</v>
      </c>
      <c r="L125" s="82" t="s">
        <v>309</v>
      </c>
      <c r="M125" s="82" t="s">
        <v>309</v>
      </c>
      <c r="N125" s="82" t="s">
        <v>309</v>
      </c>
      <c r="O125" s="82" t="s">
        <v>309</v>
      </c>
      <c r="P125" s="81"/>
    </row>
    <row r="126" spans="1:22" ht="16.5" customHeight="1" x14ac:dyDescent="0.2">
      <c r="A126" s="45"/>
      <c r="B126" s="233"/>
      <c r="C126" s="214"/>
      <c r="D126" s="214"/>
      <c r="E126" s="214"/>
      <c r="F126" s="214"/>
      <c r="G126" s="214"/>
      <c r="H126" s="50"/>
      <c r="I126" s="45"/>
      <c r="J126" s="83"/>
      <c r="K126" s="82" t="s">
        <v>309</v>
      </c>
      <c r="L126" s="82" t="s">
        <v>309</v>
      </c>
      <c r="M126" s="82" t="s">
        <v>309</v>
      </c>
      <c r="N126" s="82" t="s">
        <v>309</v>
      </c>
      <c r="O126" s="82" t="s">
        <v>309</v>
      </c>
      <c r="P126" s="81"/>
    </row>
    <row r="127" spans="1:22" ht="16.5" customHeight="1" x14ac:dyDescent="0.2">
      <c r="A127" s="45"/>
      <c r="B127" s="233"/>
      <c r="C127" s="214"/>
      <c r="D127" s="214"/>
      <c r="E127" s="214"/>
      <c r="F127" s="214"/>
      <c r="G127" s="214"/>
      <c r="H127" s="50"/>
      <c r="I127" s="45"/>
      <c r="J127" s="83"/>
      <c r="K127" s="82" t="s">
        <v>309</v>
      </c>
      <c r="L127" s="82" t="s">
        <v>309</v>
      </c>
      <c r="M127" s="82" t="s">
        <v>309</v>
      </c>
      <c r="N127" s="82" t="s">
        <v>309</v>
      </c>
      <c r="O127" s="82" t="s">
        <v>309</v>
      </c>
      <c r="P127" s="81"/>
    </row>
    <row r="128" spans="1:22" ht="16.5" customHeight="1" x14ac:dyDescent="0.2">
      <c r="A128" s="45"/>
      <c r="B128" s="233"/>
      <c r="C128" s="214"/>
      <c r="D128" s="214"/>
      <c r="E128" s="214"/>
      <c r="F128" s="214"/>
      <c r="G128" s="214"/>
      <c r="H128" s="50"/>
      <c r="I128" s="45"/>
      <c r="J128" s="83"/>
      <c r="K128" s="82" t="s">
        <v>309</v>
      </c>
      <c r="L128" s="82" t="s">
        <v>309</v>
      </c>
      <c r="M128" s="82" t="s">
        <v>309</v>
      </c>
      <c r="N128" s="82" t="s">
        <v>309</v>
      </c>
      <c r="O128" s="82" t="s">
        <v>309</v>
      </c>
      <c r="P128" s="81"/>
    </row>
    <row r="129" spans="1:16" ht="16.5" customHeight="1" x14ac:dyDescent="0.2">
      <c r="A129" s="45"/>
      <c r="B129" s="45"/>
      <c r="C129" s="45"/>
      <c r="D129" s="45"/>
      <c r="E129" s="45"/>
      <c r="F129" s="45"/>
      <c r="G129" s="45"/>
      <c r="H129" s="45"/>
      <c r="I129" s="45"/>
      <c r="J129" s="102"/>
      <c r="K129" s="102"/>
      <c r="L129" s="102"/>
      <c r="M129" s="102"/>
      <c r="N129" s="102"/>
      <c r="O129" s="102"/>
      <c r="P129" s="81"/>
    </row>
    <row r="130" spans="1:16" ht="16.5" customHeight="1" x14ac:dyDescent="0.2">
      <c r="A130" s="45"/>
      <c r="B130" s="140"/>
      <c r="C130" s="141"/>
      <c r="D130" s="141"/>
      <c r="E130" s="141" t="s">
        <v>588</v>
      </c>
      <c r="F130" s="141" t="str">
        <f>C6</f>
        <v>Human</v>
      </c>
      <c r="G130" s="141"/>
      <c r="H130" s="141"/>
      <c r="I130" s="141"/>
      <c r="J130" s="228" t="s">
        <v>896</v>
      </c>
      <c r="K130" s="228"/>
      <c r="L130" s="228"/>
      <c r="M130" s="228"/>
      <c r="N130" s="228"/>
      <c r="O130" s="228"/>
      <c r="P130" s="81"/>
    </row>
    <row r="131" spans="1:16" ht="16.5" customHeight="1" x14ac:dyDescent="0.2">
      <c r="A131" s="45"/>
      <c r="B131" s="226" t="str">
        <f>IF($C$6="Android",'RACIAL ERATA'!B12,IF($C$6="Human",'RACIAL ERATA'!C12,IF($C$6="Kasathas",'RACIAL ERATA'!D12,IF($C$6="Lashuntas (Korsha)",'RACIAL ERATA'!E12,IF($C$6="Lashuntas (Damaya)",'RACIAL ERATA'!F12,IF($C$6="Shirrens",'RACIAL ERATA'!G12,IF($C$6="Vesk",'RACIAL ERATA'!H12,IF($C$6="Yoski",'RACIAL ERATA'!I12,IF($C$6="Dwarf",'RACIAL ERATA'!J12,IF($C$6="Elf",'RACIAL ERATA'!K12,IF($C$6="Gnome(Feychild)",'RACIAL ERATA'!L12,IF($C$6="Gnome (Bleaching)",'RACIAL ERATA'!M12,IF($C$6="Half Elf",'RACIAL ERATA'!N12,IF($C$6="Half Orc",'RACIAL ERATA'!O12,IF($C$6="Halfling",'RACIAL ERATA'!P12,IF($C$6="Umvee",'RACIAL ERATA'!Q12,IF($C$6="Abiarazi",'RACIAL ERATA'!R12,IF($C$6="Manu",'RACIAL ERATA'!S12,IF($C$6="Pasimachi",'RACIAL ERATA'!T12,IF($C$6="Transgenic",'RACIAL ERATA'!U12,IF($C$6="Aasimar",'RACIAL ERATA'!V12,IF($C$6="Catfolk",'RACIAL ERATA'!W12,IF($C$10="Grippli",'RACIAL ERATA'!X12,IF($C$6="Kitsune",'RACIAL ERATA'!Y12))))))))))))))))))))))))</f>
        <v>BONUS FEAT Humans select one extra feat at 1st level.</v>
      </c>
      <c r="C131" s="226"/>
      <c r="D131" s="226"/>
      <c r="E131" s="226"/>
      <c r="F131" s="226"/>
      <c r="G131" s="226"/>
      <c r="H131" s="226"/>
      <c r="I131" s="226"/>
      <c r="J131" s="143" t="s">
        <v>1869</v>
      </c>
      <c r="K131" s="145" t="s">
        <v>891</v>
      </c>
      <c r="L131" s="221" t="e">
        <f>VLOOKUP(J$132,'FEAT DATA'!A2:F99,2,FALSE)</f>
        <v>#N/A</v>
      </c>
      <c r="M131" s="221"/>
      <c r="N131" s="221"/>
      <c r="O131" s="221"/>
      <c r="P131" s="81"/>
    </row>
    <row r="132" spans="1:16" ht="16.5" customHeight="1" x14ac:dyDescent="0.2">
      <c r="A132" s="45"/>
      <c r="B132" s="227"/>
      <c r="C132" s="227"/>
      <c r="D132" s="227"/>
      <c r="E132" s="227"/>
      <c r="F132" s="227"/>
      <c r="G132" s="227"/>
      <c r="H132" s="227"/>
      <c r="I132" s="227"/>
      <c r="J132" s="218"/>
      <c r="K132" s="145" t="s">
        <v>892</v>
      </c>
      <c r="L132" s="221" t="e">
        <f>VLOOKUP(J$132,'FEAT DATA'!A2:F99,3,FALSE)</f>
        <v>#N/A</v>
      </c>
      <c r="M132" s="221"/>
      <c r="N132" s="221"/>
      <c r="O132" s="221"/>
      <c r="P132" s="81"/>
    </row>
    <row r="133" spans="1:16" ht="16.5" customHeight="1" x14ac:dyDescent="0.2">
      <c r="A133" s="45"/>
      <c r="B133" s="227"/>
      <c r="C133" s="227"/>
      <c r="D133" s="227"/>
      <c r="E133" s="227"/>
      <c r="F133" s="227"/>
      <c r="G133" s="227"/>
      <c r="H133" s="227"/>
      <c r="I133" s="227"/>
      <c r="J133" s="219"/>
      <c r="K133" s="145" t="s">
        <v>893</v>
      </c>
      <c r="L133" s="221" t="e">
        <f>VLOOKUP(J$132,'FEAT DATA'!A2:F99,4,FALSE)</f>
        <v>#N/A</v>
      </c>
      <c r="M133" s="221"/>
      <c r="N133" s="221"/>
      <c r="O133" s="221"/>
      <c r="P133" s="81"/>
    </row>
    <row r="134" spans="1:16" ht="16.5" customHeight="1" x14ac:dyDescent="0.2">
      <c r="A134" s="45"/>
      <c r="B134" s="227" t="str">
        <f>IF($C$6="Android",'RACIAL ERATA'!B13,IF($C$6="Human",'RACIAL ERATA'!C13,IF($C$6="Kasathas",'RACIAL ERATA'!D13,IF($C$6="Lashuntas (Korsha)",'RACIAL ERATA'!E13,IF($C$6="Lashuntas (Damaya)",'RACIAL ERATA'!F13,IF($C$6="Shirrens",'RACIAL ERATA'!G13,IF($C$6="Vesk",'RACIAL ERATA'!H13,IF($C$6="Yoski",'RACIAL ERATA'!I13,IF($C$6="Dwarf",'RACIAL ERATA'!J13,IF($C$6="Elf",'RACIAL ERATA'!K13,IF($C$6="Gnome(Feychild)",'RACIAL ERATA'!L13,IF($C$6="Gnome (Bleaching)",'RACIAL ERATA'!M13,IF($C$6="Half Elf",'RACIAL ERATA'!N13,IF($C$6="Half Orc",'RACIAL ERATA'!O13,IF($C$6="Halfling",'RACIAL ERATA'!P13,IF($C$6="Umvee",'RACIAL ERATA'!Q13,IF($C$6="Abiarazi",'RACIAL ERATA'!R13,IF($C$6="Manu",'RACIAL ERATA'!S13,IF($C$6="Pasimachi",'RACIAL ERATA'!T13,IF($C$6="Transgenic",'RACIAL ERATA'!U13,IF($C$6="Aasimar",'RACIAL ERATA'!V13,IF($C$6="Catfolk",'RACIAL ERATA'!W13,IF($C$10="Grippli",'RACIAL ERATA'!X13,IF($C$6="Kitsune",'RACIAL ERATA'!Y13))))))))))))))))))))))))</f>
        <v>SKILLED Humans gain an additional skill rank at 1st level and each level thereafter.</v>
      </c>
      <c r="C134" s="227"/>
      <c r="D134" s="227"/>
      <c r="E134" s="227"/>
      <c r="F134" s="227"/>
      <c r="G134" s="227"/>
      <c r="H134" s="227"/>
      <c r="I134" s="227"/>
      <c r="J134" s="220"/>
      <c r="K134" s="145" t="s">
        <v>894</v>
      </c>
      <c r="L134" s="221" t="e">
        <f>VLOOKUP(J$132,'FEAT DATA'!A2:F99,5,FALSE)</f>
        <v>#N/A</v>
      </c>
      <c r="M134" s="221"/>
      <c r="N134" s="221"/>
      <c r="O134" s="221"/>
      <c r="P134" s="81"/>
    </row>
    <row r="135" spans="1:16" ht="16.5" customHeight="1" x14ac:dyDescent="0.2">
      <c r="A135" s="45"/>
      <c r="B135" s="227"/>
      <c r="C135" s="227"/>
      <c r="D135" s="227"/>
      <c r="E135" s="227"/>
      <c r="F135" s="227"/>
      <c r="G135" s="227"/>
      <c r="H135" s="227"/>
      <c r="I135" s="227"/>
      <c r="J135" s="215" t="e">
        <f>VLOOKUP(J132,'FEAT DATA'!$A$2:$F$99,6,)</f>
        <v>#N/A</v>
      </c>
      <c r="K135" s="216"/>
      <c r="L135" s="216"/>
      <c r="M135" s="216"/>
      <c r="N135" s="216"/>
      <c r="O135" s="217"/>
      <c r="P135" s="81"/>
    </row>
    <row r="136" spans="1:16" ht="16.5" customHeight="1" x14ac:dyDescent="0.2">
      <c r="A136" s="45"/>
      <c r="B136" s="227"/>
      <c r="C136" s="227"/>
      <c r="D136" s="227"/>
      <c r="E136" s="227"/>
      <c r="F136" s="227"/>
      <c r="G136" s="227"/>
      <c r="H136" s="227"/>
      <c r="I136" s="227"/>
      <c r="J136" s="144" t="s">
        <v>881</v>
      </c>
      <c r="K136" s="145" t="s">
        <v>891</v>
      </c>
      <c r="L136" s="221" t="str">
        <f>VLOOKUP(J$137,'FEAT DATA'!A2:F99,2,FALSE)</f>
        <v xml:space="preserve">Base attack bonus +1 </v>
      </c>
      <c r="M136" s="221"/>
      <c r="N136" s="221"/>
      <c r="O136" s="221"/>
      <c r="P136" s="81"/>
    </row>
    <row r="137" spans="1:16" ht="16.5" customHeight="1" x14ac:dyDescent="0.2">
      <c r="A137" s="45"/>
      <c r="B137" s="227">
        <f>IF($C$6="Android",'RACIAL ERATA'!B14,IF($C$6="Human",'RACIAL ERATA'!C14,IF($C$6="Kasathas",'RACIAL ERATA'!D14,IF($C$6="Lashuntas (Korsha)",'RACIAL ERATA'!E14,IF($C$6="Lashuntas (Damaya)",'RACIAL ERATA'!F14,IF($C$6="Shirrens",'RACIAL ERATA'!G14,IF($C$6="Vesk",'RACIAL ERATA'!H14,IF($C$6="Yoski",'RACIAL ERATA'!I14,IF($C$6="Dwarf",'RACIAL ERATA'!J14,IF($C$6="Elf",'RACIAL ERATA'!K14,IF($C$6="Gnome(Feychild)",'RACIAL ERATA'!L14,IF($C$6="Gnome (Bleaching)",'RACIAL ERATA'!M14,IF($C$6="Half Elf",'RACIAL ERATA'!N14,IF($C$6="Half Orc",'RACIAL ERATA'!O14,IF($C$6="Halfling",'RACIAL ERATA'!P14,IF($C$6="Umvee",'RACIAL ERATA'!Q14,IF($C$6="Abiarazi",'RACIAL ERATA'!R14,IF($C$6="Manu",'RACIAL ERATA'!S14,IF($C$6="Pasimachi",'RACIAL ERATA'!T14,IF($C$6="Transgenic",'RACIAL ERATA'!U14,IF($C$6="Aasimar",'RACIAL ERATA'!V14,IF($C$6="Catfolk",'RACIAL ERATA'!W14,IF($C$10="Grippli",'RACIAL ERATA'!X14,IF($C$6="Kitsune",'RACIAL ERATA'!Y14))))))))))))))))))))))))</f>
        <v>0</v>
      </c>
      <c r="C137" s="227"/>
      <c r="D137" s="227"/>
      <c r="E137" s="227"/>
      <c r="F137" s="227"/>
      <c r="G137" s="227"/>
      <c r="H137" s="227"/>
      <c r="I137" s="227"/>
      <c r="J137" s="214" t="s">
        <v>671</v>
      </c>
      <c r="K137" s="145" t="s">
        <v>892</v>
      </c>
      <c r="L137" s="221">
        <f>VLOOKUP(J$137,'FEAT DATA'!A2:F99,3,FALSE)</f>
        <v>0</v>
      </c>
      <c r="M137" s="221"/>
      <c r="N137" s="221"/>
      <c r="O137" s="221"/>
      <c r="P137" s="81"/>
    </row>
    <row r="138" spans="1:16" ht="16.5" customHeight="1" x14ac:dyDescent="0.2">
      <c r="A138" s="45"/>
      <c r="B138" s="227"/>
      <c r="C138" s="227"/>
      <c r="D138" s="227"/>
      <c r="E138" s="227"/>
      <c r="F138" s="227"/>
      <c r="G138" s="227"/>
      <c r="H138" s="227"/>
      <c r="I138" s="227"/>
      <c r="J138" s="214"/>
      <c r="K138" s="145" t="s">
        <v>893</v>
      </c>
      <c r="L138" s="221">
        <f>VLOOKUP(J$137,'FEAT DATA'!A2:F99,4,FALSE)</f>
        <v>0</v>
      </c>
      <c r="M138" s="221"/>
      <c r="N138" s="221"/>
      <c r="O138" s="221"/>
      <c r="P138" s="81"/>
    </row>
    <row r="139" spans="1:16" ht="16.5" customHeight="1" x14ac:dyDescent="0.2">
      <c r="A139" s="45"/>
      <c r="B139" s="227"/>
      <c r="C139" s="227"/>
      <c r="D139" s="227"/>
      <c r="E139" s="227"/>
      <c r="F139" s="227"/>
      <c r="G139" s="227"/>
      <c r="H139" s="227"/>
      <c r="I139" s="227"/>
      <c r="J139" s="214"/>
      <c r="K139" s="145" t="s">
        <v>894</v>
      </c>
      <c r="L139" s="221">
        <f>VLOOKUP(J$137,'FEAT DATA'!A2:F99,5,FALSE)</f>
        <v>0</v>
      </c>
      <c r="M139" s="221"/>
      <c r="N139" s="221"/>
      <c r="O139" s="221"/>
      <c r="P139" s="81"/>
    </row>
    <row r="140" spans="1:16" ht="16.5" customHeight="1" x14ac:dyDescent="0.2">
      <c r="A140" s="45"/>
      <c r="B140" s="227">
        <f>IF($C$6="Android",'RACIAL ERATA'!B15,IF($C$6="Human",'RACIAL ERATA'!C15,IF($C$6="Kasathas",'RACIAL ERATA'!D15,IF($C$6="Lashuntas (Korsha)",'RACIAL ERATA'!E15,IF($C$6="Lashuntas (Damaya)",'RACIAL ERATA'!F15,IF($C$6="Shirrens",'RACIAL ERATA'!G15,IF($C$6="Vesk",'RACIAL ERATA'!H15,IF($C$6="Yoski",'RACIAL ERATA'!I15,IF($C$6="Dwarf",'RACIAL ERATA'!J15,IF($C$6="Elf",'RACIAL ERATA'!K15,IF($C$6="Gnome(Feychild)",'RACIAL ERATA'!L15,IF($C$6="Gnome (Bleaching)",'RACIAL ERATA'!M15,IF($C$6="Half Elf",'RACIAL ERATA'!N15,IF($C$6="Half Orc",'RACIAL ERATA'!O15,IF($C$6="Halfling",'RACIAL ERATA'!P15,IF($C$6="Umvee",'RACIAL ERATA'!Q15,IF($C$6="Abiarazi",'RACIAL ERATA'!R15,IF($C$6="Manu",'RACIAL ERATA'!S15,IF($C$6="Pasimachi",'RACIAL ERATA'!T15,IF($C$6="Transgenic",'RACIAL ERATA'!U15,IF($C$6="Aasimar",'RACIAL ERATA'!V15,IF($C$6="Catfolk",'RACIAL ERATA'!W15,IF($C$10="Grippli",'RACIAL ERATA'!X15,IF($C$6="Kitsune",'RACIAL ERATA'!Y15))))))))))))))))))))))))</f>
        <v>0</v>
      </c>
      <c r="C140" s="227"/>
      <c r="D140" s="227"/>
      <c r="E140" s="227"/>
      <c r="F140" s="227"/>
      <c r="G140" s="227"/>
      <c r="H140" s="227"/>
      <c r="I140" s="227"/>
      <c r="J140" s="222" t="str">
        <f>VLOOKUP(J137,'FEAT DATA'!$A$2:$F$99,6,)</f>
        <v xml:space="preserve">Reduce penalty due to range increments </v>
      </c>
      <c r="K140" s="222"/>
      <c r="L140" s="222"/>
      <c r="M140" s="222"/>
      <c r="N140" s="222"/>
      <c r="O140" s="222"/>
      <c r="P140" s="81"/>
    </row>
    <row r="141" spans="1:16" ht="16.5" customHeight="1" x14ac:dyDescent="0.2">
      <c r="A141" s="45"/>
      <c r="B141" s="227"/>
      <c r="C141" s="227"/>
      <c r="D141" s="227"/>
      <c r="E141" s="227"/>
      <c r="F141" s="227"/>
      <c r="G141" s="227"/>
      <c r="H141" s="227"/>
      <c r="I141" s="227"/>
      <c r="J141" s="144" t="s">
        <v>882</v>
      </c>
      <c r="K141" s="145" t="s">
        <v>891</v>
      </c>
      <c r="L141" s="221" t="e">
        <f>VLOOKUP(J142,'FEAT DATA'!A2:F99,2,FALSE)</f>
        <v>#N/A</v>
      </c>
      <c r="M141" s="221"/>
      <c r="N141" s="221"/>
      <c r="O141" s="221"/>
      <c r="P141" s="81"/>
    </row>
    <row r="142" spans="1:16" ht="16.5" customHeight="1" x14ac:dyDescent="0.2">
      <c r="A142" s="45"/>
      <c r="B142" s="227"/>
      <c r="C142" s="227"/>
      <c r="D142" s="227"/>
      <c r="E142" s="227"/>
      <c r="F142" s="227"/>
      <c r="G142" s="227"/>
      <c r="H142" s="227"/>
      <c r="I142" s="227"/>
      <c r="J142" s="218"/>
      <c r="K142" s="145" t="s">
        <v>892</v>
      </c>
      <c r="L142" s="221" t="e">
        <f>VLOOKUP(J142,'FEAT DATA'!A3:F100,3,FALSE)</f>
        <v>#N/A</v>
      </c>
      <c r="M142" s="221"/>
      <c r="N142" s="221"/>
      <c r="O142" s="221"/>
      <c r="P142" s="81"/>
    </row>
    <row r="143" spans="1:16" ht="16.5" customHeight="1" x14ac:dyDescent="0.2">
      <c r="A143" s="45"/>
      <c r="B143" s="227">
        <f>IF($C$6="Android",'RACIAL ERATA'!B16,IF($C$6="Human",'RACIAL ERATA'!C16,IF($C$6="Kasathas",'RACIAL ERATA'!D16,IF($C$6="Lashuntas (Korsha)",'RACIAL ERATA'!E16,IF($C$6="Lashuntas (Damaya)",'RACIAL ERATA'!F16,IF($C$6="Shirrens",'RACIAL ERATA'!G16,IF($C$6="Vesk",'RACIAL ERATA'!H16,IF($C$6="Yoski",'RACIAL ERATA'!I16,IF($C$6="Dwarf",'RACIAL ERATA'!J16,IF($C$6="Elf",'RACIAL ERATA'!K16,IF($C$6="Gnome(Feychild)",'RACIAL ERATA'!L16,IF($C$6="Gnome (Bleaching)",'RACIAL ERATA'!M16,IF($C$6="Half Elf",'RACIAL ERATA'!N16,IF($C$6="Half Orc",'RACIAL ERATA'!O16,IF($C$6="Halfling",'RACIAL ERATA'!P16,IF($C$6="Umvee",'RACIAL ERATA'!Q16,IF($C$6="Abiarazi",'RACIAL ERATA'!R16,IF($C$6="Manu",'RACIAL ERATA'!S16,IF($C$6="Pasimachi",'RACIAL ERATA'!T16,IF($C$6="Transgenic",'RACIAL ERATA'!U16,IF($C$6="Aasimar",'RACIAL ERATA'!V16,IF($C$6="Catfolk",'RACIAL ERATA'!W16,IF($C$10="Grippli",'RACIAL ERATA'!X16,IF($C$6="Kitsune",'RACIAL ERATA'!Y16))))))))))))))))))))))))</f>
        <v>0</v>
      </c>
      <c r="C143" s="227"/>
      <c r="D143" s="227"/>
      <c r="E143" s="227"/>
      <c r="F143" s="227"/>
      <c r="G143" s="227"/>
      <c r="H143" s="227"/>
      <c r="I143" s="227"/>
      <c r="J143" s="219"/>
      <c r="K143" s="145" t="s">
        <v>897</v>
      </c>
      <c r="L143" s="221" t="e">
        <f>VLOOKUP(J142,'FEAT DATA'!A4:F101,4,FALSE)</f>
        <v>#N/A</v>
      </c>
      <c r="M143" s="221"/>
      <c r="N143" s="221"/>
      <c r="O143" s="221"/>
      <c r="P143" s="81"/>
    </row>
    <row r="144" spans="1:16" ht="16.5" customHeight="1" x14ac:dyDescent="0.2">
      <c r="A144" s="45"/>
      <c r="B144" s="227"/>
      <c r="C144" s="227"/>
      <c r="D144" s="227"/>
      <c r="E144" s="227"/>
      <c r="F144" s="227"/>
      <c r="G144" s="227"/>
      <c r="H144" s="227"/>
      <c r="I144" s="227"/>
      <c r="J144" s="220"/>
      <c r="K144" s="145" t="s">
        <v>898</v>
      </c>
      <c r="L144" s="221" t="e">
        <f>VLOOKUP(J142,'FEAT DATA'!A5:F102,5,FALSE)</f>
        <v>#N/A</v>
      </c>
      <c r="M144" s="221"/>
      <c r="N144" s="221"/>
      <c r="O144" s="221"/>
      <c r="P144" s="81"/>
    </row>
    <row r="145" spans="1:16" ht="16.5" customHeight="1" x14ac:dyDescent="0.2">
      <c r="A145" s="45"/>
      <c r="B145" s="227"/>
      <c r="C145" s="227"/>
      <c r="D145" s="227"/>
      <c r="E145" s="227"/>
      <c r="F145" s="227"/>
      <c r="G145" s="227"/>
      <c r="H145" s="227"/>
      <c r="I145" s="227"/>
      <c r="J145" s="215" t="e">
        <f>VLOOKUP(J142,'FEAT DATA'!$A$2:$F$99,6,)</f>
        <v>#N/A</v>
      </c>
      <c r="K145" s="216"/>
      <c r="L145" s="216"/>
      <c r="M145" s="216"/>
      <c r="N145" s="216"/>
      <c r="O145" s="217"/>
      <c r="P145" s="81"/>
    </row>
    <row r="146" spans="1:16" ht="16.5" customHeight="1" x14ac:dyDescent="0.2">
      <c r="A146" s="45"/>
      <c r="B146" s="227">
        <f>IF($C$6="Android",'RACIAL ERATA'!B17,IF($C$6="Human",'RACIAL ERATA'!C17,IF($C$6="Kasathas",'RACIAL ERATA'!D17,IF($C$6="Lashuntas (Korsha)",'RACIAL ERATA'!E17,IF($C$6="Lashuntas (Damaya)",'RACIAL ERATA'!F17,IF($C$6="Shirrens",'RACIAL ERATA'!G17,IF($C$6="Vesk",'RACIAL ERATA'!H17,IF($C$6="Yoski",'RACIAL ERATA'!I17,IF($C$6="Dwarf",'RACIAL ERATA'!J17,IF($C$6="Elf",'RACIAL ERATA'!K17,IF($C$6="Gnome(Feychild)",'RACIAL ERATA'!L17,IF($C$6="Gnome (Bleaching)",'RACIAL ERATA'!M17,IF($C$6="Half Elf",'RACIAL ERATA'!N17,IF($C$6="Half Orc",'RACIAL ERATA'!O17,IF($C$6="Halfling",'RACIAL ERATA'!P17,IF($C$6="Umvee",'RACIAL ERATA'!Q17,IF($C$6="Abiarazi",'RACIAL ERATA'!R17,IF($C$6="Manu",'RACIAL ERATA'!S17,IF($C$6="Pasimachi",'RACIAL ERATA'!T17,IF($C$6="Transgenic",'RACIAL ERATA'!U17,IF($C$6="Aasimar",'RACIAL ERATA'!V17,IF($C$6="Catfolk",'RACIAL ERATA'!W17,IF($C$10="Grippli",'RACIAL ERATA'!X17,IF($C$6="Kitsune",'RACIAL ERATA'!Y17))))))))))))))))))))))))</f>
        <v>0</v>
      </c>
      <c r="C146" s="227"/>
      <c r="D146" s="227"/>
      <c r="E146" s="227"/>
      <c r="F146" s="227"/>
      <c r="G146" s="227"/>
      <c r="H146" s="227"/>
      <c r="I146" s="227"/>
      <c r="J146" s="144" t="s">
        <v>883</v>
      </c>
      <c r="K146" s="145" t="s">
        <v>891</v>
      </c>
      <c r="L146" s="221" t="e">
        <f>VLOOKUP(J147,'FEAT DATA'!A2:F99,2,FALSE)</f>
        <v>#N/A</v>
      </c>
      <c r="M146" s="221"/>
      <c r="N146" s="221"/>
      <c r="O146" s="221"/>
      <c r="P146" s="81"/>
    </row>
    <row r="147" spans="1:16" ht="16.5" customHeight="1" x14ac:dyDescent="0.2">
      <c r="A147" s="45"/>
      <c r="B147" s="227"/>
      <c r="C147" s="227"/>
      <c r="D147" s="227"/>
      <c r="E147" s="227"/>
      <c r="F147" s="227"/>
      <c r="G147" s="227"/>
      <c r="H147" s="227"/>
      <c r="I147" s="227"/>
      <c r="J147" s="214"/>
      <c r="K147" s="145" t="s">
        <v>892</v>
      </c>
      <c r="L147" s="221" t="e">
        <f>VLOOKUP(J147,'FEAT DATA'!A2:F99,3,FALSE)</f>
        <v>#N/A</v>
      </c>
      <c r="M147" s="221"/>
      <c r="N147" s="221"/>
      <c r="O147" s="221"/>
      <c r="P147" s="81"/>
    </row>
    <row r="148" spans="1:16" ht="16.5" customHeight="1" x14ac:dyDescent="0.2">
      <c r="A148" s="45"/>
      <c r="B148" s="227"/>
      <c r="C148" s="227"/>
      <c r="D148" s="227"/>
      <c r="E148" s="227"/>
      <c r="F148" s="227"/>
      <c r="G148" s="227"/>
      <c r="H148" s="227"/>
      <c r="I148" s="227"/>
      <c r="J148" s="214"/>
      <c r="K148" s="145" t="s">
        <v>897</v>
      </c>
      <c r="L148" s="221" t="e">
        <f>VLOOKUP(J147,'FEAT DATA'!$A$2:$F$99,4,FALSE)</f>
        <v>#N/A</v>
      </c>
      <c r="M148" s="221"/>
      <c r="N148" s="221"/>
      <c r="O148" s="221"/>
      <c r="P148" s="81"/>
    </row>
    <row r="149" spans="1:16" ht="16.5" customHeight="1" x14ac:dyDescent="0.2">
      <c r="A149" s="45"/>
      <c r="B149" s="227">
        <f>IF($C$6="Android",'RACIAL ERATA'!B18,IF($C$6="Human",'RACIAL ERATA'!C18,IF($C$6="Kasathas",'RACIAL ERATA'!D18,IF($C$6="Lashuntas (Korsha)",'RACIAL ERATA'!E18,IF($C$6="Lashuntas (Damaya)",'RACIAL ERATA'!F18,IF($C$6="Shirrens",'RACIAL ERATA'!G18,IF($C$6="Vesk",'RACIAL ERATA'!H18,IF($C$6="Yoski",'RACIAL ERATA'!I18,IF($C$6="Dwarf",'RACIAL ERATA'!J18,IF($C$6="Elf",'RACIAL ERATA'!K18,IF($C$6="Gnome(Feychild)",'RACIAL ERATA'!L18,IF($C$6="Gnome (Bleaching)",'RACIAL ERATA'!M18,IF($C$6="Half Elf",'RACIAL ERATA'!N18,IF($C$6="Half Orc",'RACIAL ERATA'!O18,IF($C$6="Halfling",'RACIAL ERATA'!P18,IF($C$6="Umvee",'RACIAL ERATA'!Q18,IF($C$6="Abiarazi",'RACIAL ERATA'!R18,IF($C$6="Manu",'RACIAL ERATA'!S18,IF($C$6="Pasimachi",'RACIAL ERATA'!T18,IF($C$6="Transgenic",'RACIAL ERATA'!U18,IF($C$6="Aasimar",'RACIAL ERATA'!V18,IF($C$6="Catfolk",'RACIAL ERATA'!W18,IF($C$10="Grippli",'RACIAL ERATA'!X18,IF($C$6="Kitsune",'RACIAL ERATA'!Y18))))))))))))))))))))))))</f>
        <v>0</v>
      </c>
      <c r="C149" s="227"/>
      <c r="D149" s="227"/>
      <c r="E149" s="227"/>
      <c r="F149" s="227"/>
      <c r="G149" s="227"/>
      <c r="H149" s="227"/>
      <c r="I149" s="227"/>
      <c r="J149" s="214"/>
      <c r="K149" s="145" t="s">
        <v>898</v>
      </c>
      <c r="L149" s="221" t="e">
        <f>VLOOKUP(J147,'FEAT DATA'!$A$2:$F$99,5,FALSE)</f>
        <v>#N/A</v>
      </c>
      <c r="M149" s="221"/>
      <c r="N149" s="221"/>
      <c r="O149" s="221"/>
      <c r="P149" s="81"/>
    </row>
    <row r="150" spans="1:16" ht="16.5" customHeight="1" x14ac:dyDescent="0.2">
      <c r="A150" s="45"/>
      <c r="B150" s="227"/>
      <c r="C150" s="227"/>
      <c r="D150" s="227"/>
      <c r="E150" s="227"/>
      <c r="F150" s="227"/>
      <c r="G150" s="227"/>
      <c r="H150" s="227"/>
      <c r="I150" s="227"/>
      <c r="J150" s="222" t="e">
        <f>VLOOKUP(J147,'FEAT DATA'!$A$2:$F$99,6,)</f>
        <v>#N/A</v>
      </c>
      <c r="K150" s="222"/>
      <c r="L150" s="222"/>
      <c r="M150" s="222"/>
      <c r="N150" s="222"/>
      <c r="O150" s="222"/>
      <c r="P150" s="81"/>
    </row>
    <row r="151" spans="1:16" ht="16.5" customHeight="1" x14ac:dyDescent="0.2">
      <c r="A151" s="45"/>
      <c r="B151" s="227"/>
      <c r="C151" s="227"/>
      <c r="D151" s="227"/>
      <c r="E151" s="227"/>
      <c r="F151" s="227"/>
      <c r="G151" s="227"/>
      <c r="H151" s="227"/>
      <c r="I151" s="227"/>
      <c r="J151" s="144" t="s">
        <v>884</v>
      </c>
      <c r="K151" s="145" t="s">
        <v>891</v>
      </c>
      <c r="L151" s="221" t="e">
        <f>VLOOKUP(J152,'FEAT DATA'!$A$2:$F$99,2,FALSE)</f>
        <v>#N/A</v>
      </c>
      <c r="M151" s="221"/>
      <c r="N151" s="221"/>
      <c r="O151" s="221"/>
      <c r="P151" s="81"/>
    </row>
    <row r="152" spans="1:16" ht="16.5" customHeight="1" x14ac:dyDescent="0.2">
      <c r="A152" s="45"/>
      <c r="B152" s="234" t="s">
        <v>162</v>
      </c>
      <c r="C152" s="235"/>
      <c r="D152" s="235"/>
      <c r="E152" s="235"/>
      <c r="F152" s="235"/>
      <c r="G152" s="235"/>
      <c r="H152" s="235"/>
      <c r="I152" s="235"/>
      <c r="J152" s="214"/>
      <c r="K152" s="145" t="s">
        <v>892</v>
      </c>
      <c r="L152" s="221" t="e">
        <f>VLOOKUP(J152,'FEAT DATA'!$A$2:$F$99,3,FALSE)</f>
        <v>#N/A</v>
      </c>
      <c r="M152" s="221"/>
      <c r="N152" s="221"/>
      <c r="O152" s="221"/>
      <c r="P152" s="81"/>
    </row>
    <row r="153" spans="1:16" ht="16.5" customHeight="1" x14ac:dyDescent="0.2">
      <c r="A153" s="45"/>
      <c r="B153" s="229"/>
      <c r="C153" s="230"/>
      <c r="D153" s="230"/>
      <c r="E153" s="230"/>
      <c r="F153" s="230"/>
      <c r="G153" s="230"/>
      <c r="H153" s="230"/>
      <c r="I153" s="230"/>
      <c r="J153" s="214"/>
      <c r="K153" s="145" t="s">
        <v>897</v>
      </c>
      <c r="L153" s="221" t="e">
        <f>VLOOKUP(J152,'FEAT DATA'!$A$2:$F$99,4,FALSE)</f>
        <v>#N/A</v>
      </c>
      <c r="M153" s="221"/>
      <c r="N153" s="221"/>
      <c r="O153" s="221"/>
      <c r="P153" s="81"/>
    </row>
    <row r="154" spans="1:16" ht="16.5" customHeight="1" x14ac:dyDescent="0.2">
      <c r="A154" s="45"/>
      <c r="B154" s="231"/>
      <c r="C154" s="232"/>
      <c r="D154" s="232"/>
      <c r="E154" s="232"/>
      <c r="F154" s="232"/>
      <c r="G154" s="232"/>
      <c r="H154" s="232"/>
      <c r="I154" s="232"/>
      <c r="J154" s="214"/>
      <c r="K154" s="145" t="s">
        <v>898</v>
      </c>
      <c r="L154" s="221" t="e">
        <f>VLOOKUP(J152,'FEAT DATA'!$A$2:$F$99,5,FALSE)</f>
        <v>#N/A</v>
      </c>
      <c r="M154" s="221"/>
      <c r="N154" s="221"/>
      <c r="O154" s="221"/>
      <c r="P154" s="81"/>
    </row>
    <row r="155" spans="1:16" ht="16.5" customHeight="1" x14ac:dyDescent="0.2">
      <c r="A155" s="45"/>
      <c r="B155" s="229"/>
      <c r="C155" s="230"/>
      <c r="D155" s="230"/>
      <c r="E155" s="230"/>
      <c r="F155" s="230"/>
      <c r="G155" s="230"/>
      <c r="H155" s="230"/>
      <c r="I155" s="230"/>
      <c r="J155" s="213" t="e">
        <f>VLOOKUP(J152,'FEAT DATA'!$A$2:$F$99,6,)</f>
        <v>#N/A</v>
      </c>
      <c r="K155" s="213"/>
      <c r="L155" s="213"/>
      <c r="M155" s="213"/>
      <c r="N155" s="213"/>
      <c r="O155" s="213"/>
      <c r="P155" s="81"/>
    </row>
    <row r="156" spans="1:16" ht="16.5" customHeight="1" x14ac:dyDescent="0.2">
      <c r="A156" s="45"/>
      <c r="B156" s="231"/>
      <c r="C156" s="232"/>
      <c r="D156" s="232"/>
      <c r="E156" s="232"/>
      <c r="F156" s="232"/>
      <c r="G156" s="232"/>
      <c r="H156" s="232"/>
      <c r="I156" s="232"/>
      <c r="J156" s="144" t="s">
        <v>885</v>
      </c>
      <c r="K156" s="145" t="s">
        <v>891</v>
      </c>
      <c r="L156" s="221" t="e">
        <f>VLOOKUP(J157,'FEAT DATA'!$A$2:$F$99,2,FALSE)</f>
        <v>#N/A</v>
      </c>
      <c r="M156" s="221"/>
      <c r="N156" s="221"/>
      <c r="O156" s="221"/>
      <c r="P156" s="81"/>
    </row>
    <row r="157" spans="1:16" ht="16.5" customHeight="1" x14ac:dyDescent="0.2">
      <c r="A157" s="45"/>
      <c r="B157" s="229"/>
      <c r="C157" s="230"/>
      <c r="D157" s="230"/>
      <c r="E157" s="230"/>
      <c r="F157" s="230"/>
      <c r="G157" s="230"/>
      <c r="H157" s="230"/>
      <c r="I157" s="230"/>
      <c r="J157" s="214"/>
      <c r="K157" s="145" t="s">
        <v>892</v>
      </c>
      <c r="L157" s="221" t="e">
        <f>VLOOKUP(J157,'FEAT DATA'!$A$2:$F$99,3,FALSE)</f>
        <v>#N/A</v>
      </c>
      <c r="M157" s="221"/>
      <c r="N157" s="221"/>
      <c r="O157" s="221"/>
      <c r="P157" s="81"/>
    </row>
    <row r="158" spans="1:16" ht="16.5" customHeight="1" x14ac:dyDescent="0.2">
      <c r="A158" s="45"/>
      <c r="B158" s="231"/>
      <c r="C158" s="232"/>
      <c r="D158" s="232"/>
      <c r="E158" s="232"/>
      <c r="F158" s="232"/>
      <c r="G158" s="232"/>
      <c r="H158" s="232"/>
      <c r="I158" s="232"/>
      <c r="J158" s="214"/>
      <c r="K158" s="145" t="s">
        <v>897</v>
      </c>
      <c r="L158" s="221" t="e">
        <f>VLOOKUP(J157,'FEAT DATA'!$A$2:$F$99,4,FALSE)</f>
        <v>#N/A</v>
      </c>
      <c r="M158" s="221"/>
      <c r="N158" s="221"/>
      <c r="O158" s="221"/>
      <c r="P158" s="81"/>
    </row>
    <row r="159" spans="1:16" ht="16.5" customHeight="1" x14ac:dyDescent="0.2">
      <c r="A159" s="45"/>
      <c r="B159" s="229"/>
      <c r="C159" s="230"/>
      <c r="D159" s="230"/>
      <c r="E159" s="230"/>
      <c r="F159" s="230"/>
      <c r="G159" s="230"/>
      <c r="H159" s="230"/>
      <c r="I159" s="230"/>
      <c r="J159" s="214"/>
      <c r="K159" s="145" t="s">
        <v>898</v>
      </c>
      <c r="L159" s="221" t="e">
        <f>VLOOKUP(J157,'FEAT DATA'!$A$2:$F$99,5,FALSE)</f>
        <v>#N/A</v>
      </c>
      <c r="M159" s="221"/>
      <c r="N159" s="221"/>
      <c r="O159" s="221"/>
      <c r="P159" s="81"/>
    </row>
    <row r="160" spans="1:16" ht="16.5" customHeight="1" x14ac:dyDescent="0.2">
      <c r="A160" s="45"/>
      <c r="B160" s="231"/>
      <c r="C160" s="232"/>
      <c r="D160" s="232"/>
      <c r="E160" s="232"/>
      <c r="F160" s="232"/>
      <c r="G160" s="232"/>
      <c r="H160" s="232"/>
      <c r="I160" s="232"/>
      <c r="J160" s="213" t="e">
        <f>VLOOKUP(J157,'FEAT DATA'!$A$2:$F$99,6,)</f>
        <v>#N/A</v>
      </c>
      <c r="K160" s="213"/>
      <c r="L160" s="213"/>
      <c r="M160" s="213"/>
      <c r="N160" s="213"/>
      <c r="O160" s="213"/>
      <c r="P160" s="81"/>
    </row>
    <row r="161" spans="1:16" ht="16.5" customHeight="1" x14ac:dyDescent="0.2">
      <c r="A161" s="45"/>
      <c r="B161" s="229"/>
      <c r="C161" s="230"/>
      <c r="D161" s="230"/>
      <c r="E161" s="230"/>
      <c r="F161" s="230"/>
      <c r="G161" s="230"/>
      <c r="H161" s="230"/>
      <c r="I161" s="230"/>
      <c r="J161" s="144" t="s">
        <v>886</v>
      </c>
      <c r="K161" s="145" t="s">
        <v>891</v>
      </c>
      <c r="L161" s="221" t="e">
        <f>VLOOKUP(J162,'FEAT DATA'!$A$2:$F$99,2,)</f>
        <v>#N/A</v>
      </c>
      <c r="M161" s="221"/>
      <c r="N161" s="221"/>
      <c r="O161" s="221"/>
      <c r="P161" s="81"/>
    </row>
    <row r="162" spans="1:16" ht="16.5" customHeight="1" x14ac:dyDescent="0.2">
      <c r="A162" s="45"/>
      <c r="B162" s="231"/>
      <c r="C162" s="232"/>
      <c r="D162" s="232"/>
      <c r="E162" s="232"/>
      <c r="F162" s="232"/>
      <c r="G162" s="232"/>
      <c r="H162" s="232"/>
      <c r="I162" s="232"/>
      <c r="J162" s="214"/>
      <c r="K162" s="145" t="s">
        <v>892</v>
      </c>
      <c r="L162" s="221" t="e">
        <f>VLOOKUP(J162,'FEAT DATA'!$A$2:$F$99,3,)</f>
        <v>#N/A</v>
      </c>
      <c r="M162" s="221"/>
      <c r="N162" s="221"/>
      <c r="O162" s="221"/>
      <c r="P162" s="81"/>
    </row>
    <row r="163" spans="1:16" ht="16.5" customHeight="1" x14ac:dyDescent="0.2">
      <c r="A163" s="45"/>
      <c r="B163" s="229"/>
      <c r="C163" s="230"/>
      <c r="D163" s="230"/>
      <c r="E163" s="230"/>
      <c r="F163" s="230"/>
      <c r="G163" s="230"/>
      <c r="H163" s="230"/>
      <c r="I163" s="230"/>
      <c r="J163" s="214"/>
      <c r="K163" s="145" t="s">
        <v>897</v>
      </c>
      <c r="L163" s="221" t="e">
        <f>VLOOKUP(J162,'FEAT DATA'!$A$2:$F$99,4,)</f>
        <v>#N/A</v>
      </c>
      <c r="M163" s="221"/>
      <c r="N163" s="221"/>
      <c r="O163" s="221"/>
      <c r="P163" s="81"/>
    </row>
    <row r="164" spans="1:16" ht="16.5" customHeight="1" x14ac:dyDescent="0.2">
      <c r="A164" s="45"/>
      <c r="B164" s="231"/>
      <c r="C164" s="232"/>
      <c r="D164" s="232"/>
      <c r="E164" s="232"/>
      <c r="F164" s="232"/>
      <c r="G164" s="232"/>
      <c r="H164" s="232"/>
      <c r="I164" s="232"/>
      <c r="J164" s="214"/>
      <c r="K164" s="145" t="s">
        <v>898</v>
      </c>
      <c r="L164" s="221" t="e">
        <f>VLOOKUP(J162,'FEAT DATA'!$A$2:$F$99,5,)</f>
        <v>#N/A</v>
      </c>
      <c r="M164" s="221"/>
      <c r="N164" s="221"/>
      <c r="O164" s="221"/>
      <c r="P164" s="81"/>
    </row>
    <row r="165" spans="1:16" ht="16.5" customHeight="1" x14ac:dyDescent="0.2">
      <c r="A165" s="45"/>
      <c r="B165" s="229"/>
      <c r="C165" s="230"/>
      <c r="D165" s="230"/>
      <c r="E165" s="230"/>
      <c r="F165" s="230"/>
      <c r="G165" s="230"/>
      <c r="H165" s="230"/>
      <c r="I165" s="230"/>
      <c r="J165" s="213" t="e">
        <f>VLOOKUP(J162,'FEAT DATA'!$A$2:$F$99,6,)</f>
        <v>#N/A</v>
      </c>
      <c r="K165" s="213"/>
      <c r="L165" s="213"/>
      <c r="M165" s="213"/>
      <c r="N165" s="213"/>
      <c r="O165" s="213"/>
      <c r="P165" s="81"/>
    </row>
    <row r="166" spans="1:16" ht="16.5" customHeight="1" x14ac:dyDescent="0.2">
      <c r="A166" s="45"/>
      <c r="B166" s="231"/>
      <c r="C166" s="232"/>
      <c r="D166" s="232"/>
      <c r="E166" s="232"/>
      <c r="F166" s="232"/>
      <c r="G166" s="232"/>
      <c r="H166" s="232"/>
      <c r="I166" s="232"/>
      <c r="J166" s="144" t="s">
        <v>887</v>
      </c>
      <c r="K166" s="145" t="s">
        <v>891</v>
      </c>
      <c r="L166" s="221" t="e">
        <f>VLOOKUP(J167,'FEAT DATA'!$A$2:$F$99,2,)</f>
        <v>#N/A</v>
      </c>
      <c r="M166" s="221"/>
      <c r="N166" s="221"/>
      <c r="O166" s="221"/>
      <c r="P166" s="81"/>
    </row>
    <row r="167" spans="1:16" ht="16.5" customHeight="1" x14ac:dyDescent="0.2">
      <c r="A167" s="45"/>
      <c r="B167" s="229"/>
      <c r="C167" s="230"/>
      <c r="D167" s="230"/>
      <c r="E167" s="230"/>
      <c r="F167" s="230"/>
      <c r="G167" s="230"/>
      <c r="H167" s="230"/>
      <c r="I167" s="230"/>
      <c r="J167" s="214"/>
      <c r="K167" s="145" t="s">
        <v>892</v>
      </c>
      <c r="L167" s="221" t="e">
        <f>VLOOKUP(J167,'FEAT DATA'!$A$2:$F$99,3,)</f>
        <v>#N/A</v>
      </c>
      <c r="M167" s="221"/>
      <c r="N167" s="221"/>
      <c r="O167" s="221"/>
      <c r="P167" s="81"/>
    </row>
    <row r="168" spans="1:16" ht="16.5" customHeight="1" x14ac:dyDescent="0.2">
      <c r="A168" s="45"/>
      <c r="B168" s="231"/>
      <c r="C168" s="232"/>
      <c r="D168" s="232"/>
      <c r="E168" s="232"/>
      <c r="F168" s="232"/>
      <c r="G168" s="232"/>
      <c r="H168" s="232"/>
      <c r="I168" s="232"/>
      <c r="J168" s="214"/>
      <c r="K168" s="145" t="s">
        <v>897</v>
      </c>
      <c r="L168" s="221" t="e">
        <f>VLOOKUP(J167,'FEAT DATA'!$A$2:$F$99,4,)</f>
        <v>#N/A</v>
      </c>
      <c r="M168" s="221"/>
      <c r="N168" s="221"/>
      <c r="O168" s="221"/>
      <c r="P168" s="81"/>
    </row>
    <row r="169" spans="1:16" ht="16.5" customHeight="1" x14ac:dyDescent="0.2">
      <c r="A169" s="45"/>
      <c r="B169" s="229"/>
      <c r="C169" s="230"/>
      <c r="D169" s="230"/>
      <c r="E169" s="230"/>
      <c r="F169" s="230"/>
      <c r="G169" s="230"/>
      <c r="H169" s="230"/>
      <c r="I169" s="230"/>
      <c r="J169" s="214"/>
      <c r="K169" s="145" t="s">
        <v>898</v>
      </c>
      <c r="L169" s="221" t="e">
        <f>VLOOKUP(J167,'FEAT DATA'!$A$2:$F$99,5,)</f>
        <v>#N/A</v>
      </c>
      <c r="M169" s="221"/>
      <c r="N169" s="221"/>
      <c r="O169" s="221"/>
      <c r="P169" s="81"/>
    </row>
    <row r="170" spans="1:16" ht="16.5" customHeight="1" x14ac:dyDescent="0.2">
      <c r="A170" s="45"/>
      <c r="B170" s="231"/>
      <c r="C170" s="232"/>
      <c r="D170" s="232"/>
      <c r="E170" s="232"/>
      <c r="F170" s="232"/>
      <c r="G170" s="232"/>
      <c r="H170" s="232"/>
      <c r="I170" s="232"/>
      <c r="J170" s="213" t="e">
        <f>VLOOKUP(J167,'FEAT DATA'!$A$2:$F$99,6,)</f>
        <v>#N/A</v>
      </c>
      <c r="K170" s="213"/>
      <c r="L170" s="213"/>
      <c r="M170" s="213"/>
      <c r="N170" s="213"/>
      <c r="O170" s="213"/>
      <c r="P170" s="81"/>
    </row>
    <row r="171" spans="1:16" ht="16.5" customHeight="1" x14ac:dyDescent="0.2">
      <c r="A171" s="45"/>
      <c r="B171" s="229"/>
      <c r="C171" s="230"/>
      <c r="D171" s="230"/>
      <c r="E171" s="230"/>
      <c r="F171" s="230"/>
      <c r="G171" s="230"/>
      <c r="H171" s="230"/>
      <c r="I171" s="230"/>
      <c r="J171" s="144" t="s">
        <v>888</v>
      </c>
      <c r="K171" s="145" t="s">
        <v>891</v>
      </c>
      <c r="L171" s="221" t="e">
        <f>VLOOKUP(J172,'FEAT DATA'!$A$2:$F$99,2,)</f>
        <v>#N/A</v>
      </c>
      <c r="M171" s="221"/>
      <c r="N171" s="221"/>
      <c r="O171" s="221"/>
      <c r="P171" s="81"/>
    </row>
    <row r="172" spans="1:16" ht="16.5" customHeight="1" x14ac:dyDescent="0.2">
      <c r="A172" s="45"/>
      <c r="B172" s="231"/>
      <c r="C172" s="232"/>
      <c r="D172" s="232"/>
      <c r="E172" s="232"/>
      <c r="F172" s="232"/>
      <c r="G172" s="232"/>
      <c r="H172" s="232"/>
      <c r="I172" s="232"/>
      <c r="J172" s="214"/>
      <c r="K172" s="145" t="s">
        <v>892</v>
      </c>
      <c r="L172" s="221" t="e">
        <f>VLOOKUP(J172,'FEAT DATA'!$A$2:$F$99,3,)</f>
        <v>#N/A</v>
      </c>
      <c r="M172" s="221"/>
      <c r="N172" s="221"/>
      <c r="O172" s="221"/>
      <c r="P172" s="81"/>
    </row>
    <row r="173" spans="1:16" ht="16.5" customHeight="1" x14ac:dyDescent="0.2">
      <c r="A173" s="45"/>
      <c r="B173" s="229"/>
      <c r="C173" s="230"/>
      <c r="D173" s="230"/>
      <c r="E173" s="230"/>
      <c r="F173" s="230"/>
      <c r="G173" s="230"/>
      <c r="H173" s="230"/>
      <c r="I173" s="230"/>
      <c r="J173" s="214"/>
      <c r="K173" s="145" t="s">
        <v>897</v>
      </c>
      <c r="L173" s="221" t="e">
        <f>VLOOKUP(J172,'FEAT DATA'!$A$2:$F$99,4,)</f>
        <v>#N/A</v>
      </c>
      <c r="M173" s="221"/>
      <c r="N173" s="221"/>
      <c r="O173" s="221"/>
      <c r="P173" s="81"/>
    </row>
    <row r="174" spans="1:16" ht="16.5" customHeight="1" x14ac:dyDescent="0.2">
      <c r="A174" s="45"/>
      <c r="B174" s="231"/>
      <c r="C174" s="232"/>
      <c r="D174" s="232"/>
      <c r="E174" s="232"/>
      <c r="F174" s="232"/>
      <c r="G174" s="232"/>
      <c r="H174" s="232"/>
      <c r="I174" s="232"/>
      <c r="J174" s="214"/>
      <c r="K174" s="145" t="s">
        <v>898</v>
      </c>
      <c r="L174" s="221" t="e">
        <f>VLOOKUP(J172,'FEAT DATA'!$A$2:$F$99,5,)</f>
        <v>#N/A</v>
      </c>
      <c r="M174" s="221"/>
      <c r="N174" s="221"/>
      <c r="O174" s="221"/>
      <c r="P174" s="81"/>
    </row>
    <row r="175" spans="1:16" ht="16.5" customHeight="1" x14ac:dyDescent="0.2">
      <c r="A175" s="45"/>
      <c r="B175" s="229"/>
      <c r="C175" s="230"/>
      <c r="D175" s="230"/>
      <c r="E175" s="230"/>
      <c r="F175" s="230"/>
      <c r="G175" s="230"/>
      <c r="H175" s="230"/>
      <c r="I175" s="230"/>
      <c r="J175" s="213" t="e">
        <f>VLOOKUP(J172,'FEAT DATA'!$A$2:$F$99,6,)</f>
        <v>#N/A</v>
      </c>
      <c r="K175" s="213"/>
      <c r="L175" s="213"/>
      <c r="M175" s="213"/>
      <c r="N175" s="213"/>
      <c r="O175" s="213"/>
      <c r="P175" s="81"/>
    </row>
    <row r="176" spans="1:16" ht="16.5" customHeight="1" x14ac:dyDescent="0.2">
      <c r="A176" s="45"/>
      <c r="B176" s="231"/>
      <c r="C176" s="232"/>
      <c r="D176" s="232"/>
      <c r="E176" s="232"/>
      <c r="F176" s="232"/>
      <c r="G176" s="232"/>
      <c r="H176" s="232"/>
      <c r="I176" s="232"/>
      <c r="J176" s="144" t="s">
        <v>889</v>
      </c>
      <c r="K176" s="145" t="s">
        <v>891</v>
      </c>
      <c r="L176" s="221" t="e">
        <f>VLOOKUP(J177,'FEAT DATA'!$A$2:$F$99,2,)</f>
        <v>#N/A</v>
      </c>
      <c r="M176" s="221"/>
      <c r="N176" s="221"/>
      <c r="O176" s="221"/>
      <c r="P176" s="81"/>
    </row>
    <row r="177" spans="1:16" ht="16.5" customHeight="1" x14ac:dyDescent="0.2">
      <c r="A177" s="45"/>
      <c r="B177" s="229"/>
      <c r="C177" s="230"/>
      <c r="D177" s="230"/>
      <c r="E177" s="230"/>
      <c r="F177" s="230"/>
      <c r="G177" s="230"/>
      <c r="H177" s="230"/>
      <c r="I177" s="230"/>
      <c r="J177" s="214"/>
      <c r="K177" s="145" t="s">
        <v>892</v>
      </c>
      <c r="L177" s="221" t="e">
        <f>VLOOKUP(J177,'FEAT DATA'!$A$2:$F$99,3,)</f>
        <v>#N/A</v>
      </c>
      <c r="M177" s="221"/>
      <c r="N177" s="221"/>
      <c r="O177" s="221"/>
      <c r="P177" s="81"/>
    </row>
    <row r="178" spans="1:16" ht="16.5" customHeight="1" x14ac:dyDescent="0.2">
      <c r="A178" s="45"/>
      <c r="B178" s="231"/>
      <c r="C178" s="232"/>
      <c r="D178" s="232"/>
      <c r="E178" s="232"/>
      <c r="F178" s="232"/>
      <c r="G178" s="232"/>
      <c r="H178" s="232"/>
      <c r="I178" s="232"/>
      <c r="J178" s="214"/>
      <c r="K178" s="145" t="s">
        <v>897</v>
      </c>
      <c r="L178" s="221" t="e">
        <f>VLOOKUP(J177,'FEAT DATA'!$A$2:$F$99,4,)</f>
        <v>#N/A</v>
      </c>
      <c r="M178" s="221"/>
      <c r="N178" s="221"/>
      <c r="O178" s="221"/>
      <c r="P178" s="81"/>
    </row>
    <row r="179" spans="1:16" ht="16.5" customHeight="1" x14ac:dyDescent="0.2">
      <c r="A179" s="45"/>
      <c r="B179" s="229"/>
      <c r="C179" s="230"/>
      <c r="D179" s="230"/>
      <c r="E179" s="230"/>
      <c r="F179" s="230"/>
      <c r="G179" s="230"/>
      <c r="H179" s="230"/>
      <c r="I179" s="230"/>
      <c r="J179" s="214"/>
      <c r="K179" s="145" t="s">
        <v>898</v>
      </c>
      <c r="L179" s="221" t="e">
        <f>VLOOKUP(J177,'FEAT DATA'!$A$2:$F$99,5,)</f>
        <v>#N/A</v>
      </c>
      <c r="M179" s="221"/>
      <c r="N179" s="221"/>
      <c r="O179" s="221"/>
      <c r="P179" s="81"/>
    </row>
    <row r="180" spans="1:16" ht="16.5" customHeight="1" x14ac:dyDescent="0.2">
      <c r="A180" s="45"/>
      <c r="B180" s="231"/>
      <c r="C180" s="232"/>
      <c r="D180" s="232"/>
      <c r="E180" s="232"/>
      <c r="F180" s="232"/>
      <c r="G180" s="232"/>
      <c r="H180" s="232"/>
      <c r="I180" s="232"/>
      <c r="J180" s="213" t="e">
        <f>VLOOKUP(J177,'FEAT DATA'!$A$2:$F$99,6,)</f>
        <v>#N/A</v>
      </c>
      <c r="K180" s="213"/>
      <c r="L180" s="213"/>
      <c r="M180" s="213"/>
      <c r="N180" s="213"/>
      <c r="O180" s="213"/>
      <c r="P180" s="81"/>
    </row>
    <row r="181" spans="1:16" ht="16.5" customHeight="1" x14ac:dyDescent="0.2">
      <c r="A181" s="45"/>
      <c r="B181" s="229"/>
      <c r="C181" s="230"/>
      <c r="D181" s="230"/>
      <c r="E181" s="230"/>
      <c r="F181" s="230"/>
      <c r="G181" s="230"/>
      <c r="H181" s="230"/>
      <c r="I181" s="230"/>
      <c r="J181" s="144" t="s">
        <v>895</v>
      </c>
      <c r="K181" s="145" t="s">
        <v>891</v>
      </c>
      <c r="L181" s="221" t="e">
        <f>VLOOKUP(J182,'FEAT DATA'!$A$2:$F$99,2,)</f>
        <v>#N/A</v>
      </c>
      <c r="M181" s="221"/>
      <c r="N181" s="221"/>
      <c r="O181" s="221"/>
      <c r="P181" s="81"/>
    </row>
    <row r="182" spans="1:16" ht="16.5" customHeight="1" x14ac:dyDescent="0.2">
      <c r="A182" s="45"/>
      <c r="B182" s="231"/>
      <c r="C182" s="232"/>
      <c r="D182" s="232"/>
      <c r="E182" s="232"/>
      <c r="F182" s="232"/>
      <c r="G182" s="232"/>
      <c r="H182" s="232"/>
      <c r="I182" s="232"/>
      <c r="J182" s="214"/>
      <c r="K182" s="145" t="s">
        <v>892</v>
      </c>
      <c r="L182" s="221" t="e">
        <f>VLOOKUP(J182,'FEAT DATA'!$A$2:$F$99,3,)</f>
        <v>#N/A</v>
      </c>
      <c r="M182" s="221"/>
      <c r="N182" s="221"/>
      <c r="O182" s="221"/>
      <c r="P182" s="81"/>
    </row>
    <row r="183" spans="1:16" ht="16.5" customHeight="1" x14ac:dyDescent="0.2">
      <c r="A183" s="45"/>
      <c r="B183" s="229"/>
      <c r="C183" s="230"/>
      <c r="D183" s="230"/>
      <c r="E183" s="230"/>
      <c r="F183" s="230"/>
      <c r="G183" s="230"/>
      <c r="H183" s="230"/>
      <c r="I183" s="230"/>
      <c r="J183" s="214"/>
      <c r="K183" s="145" t="s">
        <v>897</v>
      </c>
      <c r="L183" s="221" t="e">
        <f>VLOOKUP(J182,'FEAT DATA'!$A$2:$F$99,4,)</f>
        <v>#N/A</v>
      </c>
      <c r="M183" s="221"/>
      <c r="N183" s="221"/>
      <c r="O183" s="221"/>
      <c r="P183" s="81"/>
    </row>
    <row r="184" spans="1:16" ht="16.5" customHeight="1" x14ac:dyDescent="0.2">
      <c r="A184" s="45"/>
      <c r="B184" s="231"/>
      <c r="C184" s="232"/>
      <c r="D184" s="232"/>
      <c r="E184" s="232"/>
      <c r="F184" s="232"/>
      <c r="G184" s="232"/>
      <c r="H184" s="232"/>
      <c r="I184" s="232"/>
      <c r="J184" s="214"/>
      <c r="K184" s="145" t="s">
        <v>898</v>
      </c>
      <c r="L184" s="221" t="e">
        <f>VLOOKUP(J182,'FEAT DATA'!$A$2:$F$99,5,)</f>
        <v>#N/A</v>
      </c>
      <c r="M184" s="221"/>
      <c r="N184" s="221"/>
      <c r="O184" s="221"/>
      <c r="P184" s="81"/>
    </row>
    <row r="185" spans="1:16" ht="16.5" customHeight="1" x14ac:dyDescent="0.2">
      <c r="A185" s="45"/>
      <c r="B185" s="229"/>
      <c r="C185" s="230"/>
      <c r="D185" s="230"/>
      <c r="E185" s="230"/>
      <c r="F185" s="230"/>
      <c r="G185" s="230"/>
      <c r="H185" s="230"/>
      <c r="I185" s="230"/>
      <c r="J185" s="213" t="e">
        <f>VLOOKUP(J182,'FEAT DATA'!$A$2:$F$99,6,)</f>
        <v>#N/A</v>
      </c>
      <c r="K185" s="213"/>
      <c r="L185" s="213"/>
      <c r="M185" s="213"/>
      <c r="N185" s="213"/>
      <c r="O185" s="213"/>
      <c r="P185" s="81"/>
    </row>
    <row r="186" spans="1:16" ht="16.5" customHeight="1" x14ac:dyDescent="0.2">
      <c r="A186" s="45"/>
      <c r="B186" s="231"/>
      <c r="C186" s="232"/>
      <c r="D186" s="232"/>
      <c r="E186" s="232"/>
      <c r="F186" s="232"/>
      <c r="G186" s="232"/>
      <c r="H186" s="232"/>
      <c r="I186" s="232"/>
      <c r="J186" s="144" t="s">
        <v>890</v>
      </c>
      <c r="K186" s="145" t="s">
        <v>891</v>
      </c>
      <c r="L186" s="221" t="e">
        <f>VLOOKUP(J187,'FEAT DATA'!$A$2:$F$99,2,)</f>
        <v>#N/A</v>
      </c>
      <c r="M186" s="221"/>
      <c r="N186" s="221"/>
      <c r="O186" s="221"/>
      <c r="P186" s="81"/>
    </row>
    <row r="187" spans="1:16" ht="16.5" customHeight="1" x14ac:dyDescent="0.2">
      <c r="A187" s="45"/>
      <c r="B187" s="229"/>
      <c r="C187" s="230"/>
      <c r="D187" s="230"/>
      <c r="E187" s="230"/>
      <c r="F187" s="230"/>
      <c r="G187" s="230"/>
      <c r="H187" s="230"/>
      <c r="I187" s="230"/>
      <c r="J187" s="214"/>
      <c r="K187" s="145" t="s">
        <v>892</v>
      </c>
      <c r="L187" s="221" t="e">
        <f>VLOOKUP(J187,'FEAT DATA'!$A$2:$F$99,3,)</f>
        <v>#N/A</v>
      </c>
      <c r="M187" s="221"/>
      <c r="N187" s="221"/>
      <c r="O187" s="221"/>
      <c r="P187" s="81"/>
    </row>
    <row r="188" spans="1:16" ht="16.5" customHeight="1" x14ac:dyDescent="0.2">
      <c r="A188" s="45"/>
      <c r="B188" s="231"/>
      <c r="C188" s="232"/>
      <c r="D188" s="232"/>
      <c r="E188" s="232"/>
      <c r="F188" s="232"/>
      <c r="G188" s="232"/>
      <c r="H188" s="232"/>
      <c r="I188" s="232"/>
      <c r="J188" s="214"/>
      <c r="K188" s="145" t="s">
        <v>897</v>
      </c>
      <c r="L188" s="221" t="e">
        <f>VLOOKUP(J187,'FEAT DATA'!$A$2:$F$99,4,)</f>
        <v>#N/A</v>
      </c>
      <c r="M188" s="221"/>
      <c r="N188" s="221"/>
      <c r="O188" s="221"/>
      <c r="P188" s="81"/>
    </row>
    <row r="189" spans="1:16" ht="16.5" customHeight="1" x14ac:dyDescent="0.2">
      <c r="A189" s="45"/>
      <c r="B189" s="229"/>
      <c r="C189" s="230"/>
      <c r="D189" s="230"/>
      <c r="E189" s="230"/>
      <c r="F189" s="230"/>
      <c r="G189" s="230"/>
      <c r="H189" s="230"/>
      <c r="I189" s="230"/>
      <c r="J189" s="214"/>
      <c r="K189" s="145" t="s">
        <v>898</v>
      </c>
      <c r="L189" s="221" t="e">
        <f>VLOOKUP(J187,'FEAT DATA'!$A$2:$F$99,,5)</f>
        <v>#N/A</v>
      </c>
      <c r="M189" s="221"/>
      <c r="N189" s="221"/>
      <c r="O189" s="221"/>
      <c r="P189" s="81"/>
    </row>
    <row r="190" spans="1:16" ht="16.5" customHeight="1" x14ac:dyDescent="0.2">
      <c r="A190" s="45"/>
      <c r="B190" s="231"/>
      <c r="C190" s="232"/>
      <c r="D190" s="232"/>
      <c r="E190" s="232"/>
      <c r="F190" s="232"/>
      <c r="G190" s="232"/>
      <c r="H190" s="232"/>
      <c r="I190" s="232"/>
      <c r="J190" s="213" t="e">
        <f>VLOOKUP(J187,'FEAT DATA'!$A$2:$F$99,6,)</f>
        <v>#N/A</v>
      </c>
      <c r="K190" s="213"/>
      <c r="L190" s="213"/>
      <c r="M190" s="213"/>
      <c r="N190" s="213"/>
      <c r="O190" s="213"/>
      <c r="P190" s="81"/>
    </row>
    <row r="191" spans="1:16" ht="16.5" customHeight="1" x14ac:dyDescent="0.2">
      <c r="A191" s="45"/>
      <c r="B191" s="45"/>
      <c r="C191" s="45"/>
      <c r="D191" s="45"/>
      <c r="E191" s="45"/>
      <c r="F191" s="45"/>
      <c r="G191" s="45"/>
      <c r="H191" s="45"/>
      <c r="I191" s="45"/>
      <c r="J191" s="45"/>
      <c r="K191" s="45"/>
      <c r="L191" s="45"/>
      <c r="M191" s="45"/>
      <c r="N191" s="45"/>
      <c r="O191" s="45"/>
      <c r="P191" s="81"/>
    </row>
    <row r="192" spans="1:16" ht="16.5" customHeight="1" x14ac:dyDescent="0.2">
      <c r="A192" s="45"/>
      <c r="B192" s="45"/>
      <c r="C192" s="45"/>
      <c r="D192" s="45"/>
      <c r="E192" s="45"/>
      <c r="F192" s="45"/>
      <c r="G192" s="45"/>
      <c r="H192" s="45"/>
      <c r="I192" s="45"/>
      <c r="J192" s="45"/>
      <c r="K192" s="45"/>
      <c r="L192" s="45"/>
      <c r="M192" s="45"/>
      <c r="N192" s="45"/>
      <c r="O192" s="45"/>
      <c r="P192" s="81"/>
    </row>
  </sheetData>
  <sheetProtection algorithmName="SHA-512" hashValue="/T3x4CcHPDOpwebjHgxXOItVXkbdKuKVxJlw2Jaca/bT35xKpsHMABS8VcK3kYfrVX5IRpbum1IJYQmiCvXcpQ==" saltValue="zKwf11gYDEAYlm6V8IhACw==" spinCount="100000" sheet="1" objects="1" scenarios="1" selectLockedCells="1"/>
  <protectedRanges>
    <protectedRange sqref="B32 B34" name="Range13"/>
    <protectedRange sqref="J39:O39 J41:O41 M57 N57:O59 M52 B45 D51 D49 D45:G45 I51 I45:K45 B47:K47 I49 I62 I60 I56:K56 B56 D62 D60 D56:G56 B58:K58" name="Range11"/>
    <protectedRange sqref="N24:N26" name="Range9"/>
    <protectedRange sqref="O16:O18" name="Range7"/>
    <protectedRange sqref="G31:G33" name="Range5"/>
    <protectedRange sqref="E16:E38" name="Range3"/>
    <protectedRange sqref="B6:E6" name="Range1"/>
    <protectedRange sqref="E9:E14" name="Range2"/>
    <protectedRange sqref="H16:H38" name="Range4"/>
    <protectedRange sqref="L9" name="Range6"/>
    <protectedRange sqref="K20:O21" name="Range8"/>
    <protectedRange sqref="N31 N33 N35" name="Range10"/>
    <protectedRange sqref="G86:G87 D95 C96:G101 K97:M97 K98:O103 C104:E104 C105:G110 K106:M106 K107:O112 C113:E113 C114:G119 K115:M115 K116:O121 C122:E122 C123:G128 J122:O129 B87:C92 B131:I151 J135 J140 J145 J150 J155 J160 J165 J170 J175 J180 J185 J190 L190:M190 L140:M140 L135:M135 L150:M150 L155:M155 L160:M160 L165:M165 L170:M170 L175:M175 L180:M180 L185:M185 J131:K134 J136:K139 J141:K144 L145:M145 J146:K149 J151:K154 J156:K159 J161:K164 J166:K169 J171:K174 J176:K179 J181:K184 J186:K189 N131:O190 R91:U91 F43 E49:F52 K43 B49:C50 B153:I190 F53:F54 B52:C52 J49:K52 G49:H50 K53:K54 G52:H52 J60:K63 G60:H61 K64 G63:H63 E60:F63 B60:C61 F64 B63:C63 B68:F84" name="Range12"/>
  </protectedRanges>
  <customSheetViews>
    <customSheetView guid="{2C8F1B9A-382E-4931-8877-AAEA129AEDFB}" scale="90" showPageBreaks="1" printArea="1" view="pageLayout">
      <selection activeCell="P189" sqref="P189"/>
      <rowBreaks count="2" manualBreakCount="2">
        <brk id="58" max="16383" man="1"/>
        <brk id="122" max="16383" man="1"/>
      </rowBreaks>
      <pageMargins left="0" right="0" top="0" bottom="0" header="0" footer="0"/>
      <printOptions horizontalCentered="1" verticalCentered="1"/>
      <pageSetup scale="55" fitToHeight="2" orientation="landscape" horizontalDpi="4294967293" verticalDpi="4294967293" r:id="rId1"/>
    </customSheetView>
  </customSheetViews>
  <mergeCells count="250">
    <mergeCell ref="B185:I186"/>
    <mergeCell ref="B187:I188"/>
    <mergeCell ref="B189:I190"/>
    <mergeCell ref="B42:K42"/>
    <mergeCell ref="B66:H66"/>
    <mergeCell ref="J39:L39"/>
    <mergeCell ref="D93:E93"/>
    <mergeCell ref="D88:E88"/>
    <mergeCell ref="B167:I168"/>
    <mergeCell ref="B169:I170"/>
    <mergeCell ref="B171:I172"/>
    <mergeCell ref="B173:I174"/>
    <mergeCell ref="B175:I176"/>
    <mergeCell ref="B177:I178"/>
    <mergeCell ref="B179:I180"/>
    <mergeCell ref="B181:I182"/>
    <mergeCell ref="B183:I184"/>
    <mergeCell ref="B112:B119"/>
    <mergeCell ref="K110:O110"/>
    <mergeCell ref="K109:O109"/>
    <mergeCell ref="K108:O108"/>
    <mergeCell ref="K107:O107"/>
    <mergeCell ref="K101:O101"/>
    <mergeCell ref="K100:O100"/>
    <mergeCell ref="M8:N8"/>
    <mergeCell ref="M9:N9"/>
    <mergeCell ref="J80:J85"/>
    <mergeCell ref="J87:J92"/>
    <mergeCell ref="C126:G126"/>
    <mergeCell ref="C127:G127"/>
    <mergeCell ref="C128:G128"/>
    <mergeCell ref="J66:J71"/>
    <mergeCell ref="K102:O102"/>
    <mergeCell ref="K111:O111"/>
    <mergeCell ref="K112:O112"/>
    <mergeCell ref="C114:G114"/>
    <mergeCell ref="J114:J121"/>
    <mergeCell ref="C115:G115"/>
    <mergeCell ref="J73:J78"/>
    <mergeCell ref="K66:O72"/>
    <mergeCell ref="K73:O79"/>
    <mergeCell ref="K80:O86"/>
    <mergeCell ref="K87:O93"/>
    <mergeCell ref="J122:K122"/>
    <mergeCell ref="B90:C90"/>
    <mergeCell ref="E92:F92"/>
    <mergeCell ref="H92:I92"/>
    <mergeCell ref="B92:C92"/>
    <mergeCell ref="K99:O99"/>
    <mergeCell ref="K98:O98"/>
    <mergeCell ref="B94:O94"/>
    <mergeCell ref="C116:G116"/>
    <mergeCell ref="K116:O116"/>
    <mergeCell ref="C117:G117"/>
    <mergeCell ref="K117:O117"/>
    <mergeCell ref="C118:G118"/>
    <mergeCell ref="K118:O118"/>
    <mergeCell ref="K103:O103"/>
    <mergeCell ref="B87:C87"/>
    <mergeCell ref="B83:C83"/>
    <mergeCell ref="B84:C84"/>
    <mergeCell ref="E86:F86"/>
    <mergeCell ref="E87:F87"/>
    <mergeCell ref="B88:C88"/>
    <mergeCell ref="B89:C89"/>
    <mergeCell ref="E89:F89"/>
    <mergeCell ref="H89:I89"/>
    <mergeCell ref="B77:C77"/>
    <mergeCell ref="B78:C78"/>
    <mergeCell ref="B75:C75"/>
    <mergeCell ref="B76:C76"/>
    <mergeCell ref="B81:C81"/>
    <mergeCell ref="B82:C82"/>
    <mergeCell ref="B79:C79"/>
    <mergeCell ref="B80:C80"/>
    <mergeCell ref="B86:C86"/>
    <mergeCell ref="B69:C69"/>
    <mergeCell ref="B70:C70"/>
    <mergeCell ref="B67:C67"/>
    <mergeCell ref="B68:C68"/>
    <mergeCell ref="B73:C73"/>
    <mergeCell ref="B74:C74"/>
    <mergeCell ref="B71:C71"/>
    <mergeCell ref="B72:C72"/>
    <mergeCell ref="L51:N51"/>
    <mergeCell ref="N56:O56"/>
    <mergeCell ref="N57:O57"/>
    <mergeCell ref="N58:O58"/>
    <mergeCell ref="N59:O59"/>
    <mergeCell ref="L61:M61"/>
    <mergeCell ref="L62:M62"/>
    <mergeCell ref="L63:M63"/>
    <mergeCell ref="L64:M64"/>
    <mergeCell ref="N61:O61"/>
    <mergeCell ref="N62:O62"/>
    <mergeCell ref="N63:O63"/>
    <mergeCell ref="N64:O64"/>
    <mergeCell ref="G59:H59"/>
    <mergeCell ref="J59:K59"/>
    <mergeCell ref="K65:L65"/>
    <mergeCell ref="J18:J19"/>
    <mergeCell ref="J28:N28"/>
    <mergeCell ref="B32:C32"/>
    <mergeCell ref="B34:C34"/>
    <mergeCell ref="J11:K11"/>
    <mergeCell ref="L44:N44"/>
    <mergeCell ref="M55:O55"/>
    <mergeCell ref="B44:C44"/>
    <mergeCell ref="B45:C45"/>
    <mergeCell ref="J22:L22"/>
    <mergeCell ref="M22:O22"/>
    <mergeCell ref="B163:I164"/>
    <mergeCell ref="B165:I166"/>
    <mergeCell ref="M1:O2"/>
    <mergeCell ref="L1:L2"/>
    <mergeCell ref="K5:L5"/>
    <mergeCell ref="M4:O4"/>
    <mergeCell ref="I1:K1"/>
    <mergeCell ref="I2:K2"/>
    <mergeCell ref="I3:K3"/>
    <mergeCell ref="I4:K4"/>
    <mergeCell ref="B1:C1"/>
    <mergeCell ref="B2:C3"/>
    <mergeCell ref="C105:G105"/>
    <mergeCell ref="J105:J112"/>
    <mergeCell ref="C106:G106"/>
    <mergeCell ref="C107:G107"/>
    <mergeCell ref="B95:B101"/>
    <mergeCell ref="C96:G96"/>
    <mergeCell ref="J96:J103"/>
    <mergeCell ref="C97:G97"/>
    <mergeCell ref="C98:G98"/>
    <mergeCell ref="C99:G99"/>
    <mergeCell ref="C100:G100"/>
    <mergeCell ref="C108:G108"/>
    <mergeCell ref="B153:I154"/>
    <mergeCell ref="B155:I156"/>
    <mergeCell ref="B157:I158"/>
    <mergeCell ref="B159:I160"/>
    <mergeCell ref="B161:I162"/>
    <mergeCell ref="C109:G109"/>
    <mergeCell ref="C110:G110"/>
    <mergeCell ref="C101:G101"/>
    <mergeCell ref="E90:F90"/>
    <mergeCell ref="H90:I90"/>
    <mergeCell ref="E91:F91"/>
    <mergeCell ref="H91:I91"/>
    <mergeCell ref="B91:C91"/>
    <mergeCell ref="B121:B128"/>
    <mergeCell ref="B140:I142"/>
    <mergeCell ref="B143:I145"/>
    <mergeCell ref="B146:I148"/>
    <mergeCell ref="B149:I151"/>
    <mergeCell ref="B152:I152"/>
    <mergeCell ref="C119:G119"/>
    <mergeCell ref="C123:G123"/>
    <mergeCell ref="C124:G124"/>
    <mergeCell ref="C125:G125"/>
    <mergeCell ref="B103:B110"/>
    <mergeCell ref="B131:I133"/>
    <mergeCell ref="B134:I136"/>
    <mergeCell ref="B137:I139"/>
    <mergeCell ref="J130:O130"/>
    <mergeCell ref="K119:O119"/>
    <mergeCell ref="K120:O120"/>
    <mergeCell ref="L131:O131"/>
    <mergeCell ref="L132:O132"/>
    <mergeCell ref="L133:O133"/>
    <mergeCell ref="L134:O134"/>
    <mergeCell ref="L136:O136"/>
    <mergeCell ref="L137:O137"/>
    <mergeCell ref="L138:O138"/>
    <mergeCell ref="J140:O140"/>
    <mergeCell ref="J137:J139"/>
    <mergeCell ref="L139:O139"/>
    <mergeCell ref="L141:O141"/>
    <mergeCell ref="L142:O142"/>
    <mergeCell ref="L143:O143"/>
    <mergeCell ref="L144:O144"/>
    <mergeCell ref="L146:O146"/>
    <mergeCell ref="K121:O121"/>
    <mergeCell ref="L161:O161"/>
    <mergeCell ref="L162:O162"/>
    <mergeCell ref="L163:O163"/>
    <mergeCell ref="L164:O164"/>
    <mergeCell ref="L147:O147"/>
    <mergeCell ref="L148:O148"/>
    <mergeCell ref="L149:O149"/>
    <mergeCell ref="L151:O151"/>
    <mergeCell ref="L152:O152"/>
    <mergeCell ref="L153:O153"/>
    <mergeCell ref="L154:O154"/>
    <mergeCell ref="J150:O150"/>
    <mergeCell ref="J147:J149"/>
    <mergeCell ref="J155:O155"/>
    <mergeCell ref="J152:J154"/>
    <mergeCell ref="J157:J159"/>
    <mergeCell ref="L158:O158"/>
    <mergeCell ref="L159:O159"/>
    <mergeCell ref="L156:O156"/>
    <mergeCell ref="L157:O157"/>
    <mergeCell ref="L182:O182"/>
    <mergeCell ref="L183:O183"/>
    <mergeCell ref="L184:O184"/>
    <mergeCell ref="J180:O180"/>
    <mergeCell ref="J177:J179"/>
    <mergeCell ref="L166:O166"/>
    <mergeCell ref="L167:O167"/>
    <mergeCell ref="L168:O168"/>
    <mergeCell ref="L169:O169"/>
    <mergeCell ref="L171:O171"/>
    <mergeCell ref="L172:O172"/>
    <mergeCell ref="L173:O173"/>
    <mergeCell ref="L174:O174"/>
    <mergeCell ref="J185:O185"/>
    <mergeCell ref="J182:J184"/>
    <mergeCell ref="J190:O190"/>
    <mergeCell ref="J187:J189"/>
    <mergeCell ref="J135:O135"/>
    <mergeCell ref="J132:J134"/>
    <mergeCell ref="J145:O145"/>
    <mergeCell ref="J142:J144"/>
    <mergeCell ref="L186:O186"/>
    <mergeCell ref="L187:O187"/>
    <mergeCell ref="L188:O188"/>
    <mergeCell ref="L189:O189"/>
    <mergeCell ref="J160:O160"/>
    <mergeCell ref="J165:O165"/>
    <mergeCell ref="J162:J164"/>
    <mergeCell ref="J170:O170"/>
    <mergeCell ref="J167:J169"/>
    <mergeCell ref="J175:O175"/>
    <mergeCell ref="J172:J174"/>
    <mergeCell ref="L176:O176"/>
    <mergeCell ref="L177:O177"/>
    <mergeCell ref="L178:O178"/>
    <mergeCell ref="L179:O179"/>
    <mergeCell ref="L181:O181"/>
    <mergeCell ref="B59:C59"/>
    <mergeCell ref="E59:F59"/>
    <mergeCell ref="B48:C48"/>
    <mergeCell ref="E48:F48"/>
    <mergeCell ref="G48:H48"/>
    <mergeCell ref="J48:K48"/>
    <mergeCell ref="B55:C55"/>
    <mergeCell ref="B56:C56"/>
    <mergeCell ref="G44:H44"/>
    <mergeCell ref="G45:H45"/>
    <mergeCell ref="G55:H55"/>
    <mergeCell ref="G56:H56"/>
  </mergeCells>
  <conditionalFormatting sqref="O46">
    <cfRule type="cellIs" dxfId="2" priority="1" operator="greaterThanOrEqual">
      <formula>$N$46</formula>
    </cfRule>
    <cfRule type="cellIs" dxfId="1" priority="2" operator="lessThanOrEqual">
      <formula>$L$46</formula>
    </cfRule>
    <cfRule type="cellIs" dxfId="0" priority="3" operator="greaterThanOrEqual">
      <formula>$M$46</formula>
    </cfRule>
  </conditionalFormatting>
  <dataValidations count="3">
    <dataValidation type="list" allowBlank="1" showInputMessage="1" showErrorMessage="1" sqref="C33">
      <formula1>#REF!</formula1>
    </dataValidation>
    <dataValidation type="list" allowBlank="1" showInputMessage="1" showErrorMessage="1" sqref="D45 I45 I56 D56">
      <formula1>$K$30:$K$36</formula1>
    </dataValidation>
    <dataValidation type="list" allowBlank="1" showInputMessage="1" showErrorMessage="1" sqref="E45 J45 J56 E56">
      <formula1>$O$30:$O$36</formula1>
    </dataValidation>
  </dataValidations>
  <printOptions horizontalCentered="1" verticalCentered="1"/>
  <pageMargins left="0" right="0" top="0" bottom="0" header="0" footer="0"/>
  <pageSetup scale="55" fitToHeight="2" orientation="landscape" horizontalDpi="4294967293" verticalDpi="4294967293" r:id="rId2"/>
  <rowBreaks count="2" manualBreakCount="2">
    <brk id="64" max="16383" man="1"/>
    <brk id="128" max="16383" man="1"/>
  </rowBreaks>
  <drawing r:id="rId3"/>
  <extLst>
    <ext xmlns:x14="http://schemas.microsoft.com/office/spreadsheetml/2009/9/main" uri="{CCE6A557-97BC-4b89-ADB6-D9C93CAAB3DF}">
      <x14:dataValidations xmlns:xm="http://schemas.microsoft.com/office/excel/2006/main" count="13">
        <x14:dataValidation type="list" allowBlank="1" showInputMessage="1" showErrorMessage="1">
          <x14:formula1>
            <xm:f>'Pick Lists'!$E$2:$E$45</xm:f>
          </x14:formula1>
          <xm:sqref>B32:C32</xm:sqref>
        </x14:dataValidation>
        <x14:dataValidation type="list" allowBlank="1" showInputMessage="1" showErrorMessage="1">
          <x14:formula1>
            <xm:f>'Pick Lists'!$C$2:$C$10</xm:f>
          </x14:formula1>
          <xm:sqref>D6</xm:sqref>
        </x14:dataValidation>
        <x14:dataValidation type="list" allowBlank="1" showInputMessage="1" showErrorMessage="1">
          <x14:formula1>
            <xm:f>'Pick Lists'!$D$3:$D$12</xm:f>
          </x14:formula1>
          <xm:sqref>E6</xm:sqref>
        </x14:dataValidation>
        <x14:dataValidation type="list" allowBlank="1" showInputMessage="1" showErrorMessage="1">
          <x14:formula1>
            <xm:f>'Pick Lists'!$E$2:$E$47</xm:f>
          </x14:formula1>
          <xm:sqref>B34:C34</xm:sqref>
        </x14:dataValidation>
        <x14:dataValidation type="list" allowBlank="1" showInputMessage="1" showErrorMessage="1">
          <x14:formula1>
            <xm:f>'Pick Lists'!$F$2:$F$7</xm:f>
          </x14:formula1>
          <xm:sqref>C31</xm:sqref>
        </x14:dataValidation>
        <x14:dataValidation type="list" allowBlank="1" showInputMessage="1" showErrorMessage="1">
          <x14:formula1>
            <xm:f>'Pick Lists'!$A$2:$A$13</xm:f>
          </x14:formula1>
          <xm:sqref>B6</xm:sqref>
        </x14:dataValidation>
        <x14:dataValidation type="list" allowBlank="1" showInputMessage="1" showErrorMessage="1">
          <x14:formula1>
            <xm:f>'Pick Lists'!$B$3:$B$13</xm:f>
          </x14:formula1>
          <xm:sqref>B7</xm:sqref>
        </x14:dataValidation>
        <x14:dataValidation type="list" allowBlank="1" showInputMessage="1" showErrorMessage="1">
          <x14:formula1>
            <xm:f>ARMOR!$B$2:$B$90</xm:f>
          </x14:formula1>
          <xm:sqref>J39:L39</xm:sqref>
        </x14:dataValidation>
        <x14:dataValidation type="list" allowBlank="1" showInputMessage="1" showErrorMessage="1">
          <x14:formula1>
            <xm:f>'Armor Upgrades'!$A$2:$A$38</xm:f>
          </x14:formula1>
          <xm:sqref>E89:F92 H89:I92</xm:sqref>
        </x14:dataValidation>
        <x14:dataValidation type="list" allowBlank="1" showInputMessage="1" showErrorMessage="1">
          <x14:formula1>
            <xm:f>'Pick Lists'!$B$2:$B$27</xm:f>
          </x14:formula1>
          <xm:sqref>C6</xm:sqref>
        </x14:dataValidation>
        <x14:dataValidation type="list" allowBlank="1" showInputMessage="1" showErrorMessage="1">
          <x14:formula1>
            <xm:f>'Pick Lists'!$G:$G</xm:f>
          </x14:formula1>
          <xm:sqref>J187 J177 J172 J167 J162 J157 J152 J147 J142 J137 J132 J182</xm:sqref>
        </x14:dataValidation>
        <x14:dataValidation type="list" allowBlank="1" showInputMessage="1" showErrorMessage="1">
          <x14:formula1>
            <xm:f>'Pick Lists'!$J:$J</xm:f>
          </x14:formula1>
          <xm:sqref>B45 B56 G45 G56</xm:sqref>
        </x14:dataValidation>
        <x14:dataValidation type="list" allowBlank="1" showInputMessage="1" showErrorMessage="1">
          <x14:formula1>
            <xm:f>ITEMS!$A$2:$A$110</xm:f>
          </x14:formula1>
          <xm:sqref>B68:C84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1"/>
  <sheetViews>
    <sheetView workbookViewId="0">
      <pane ySplit="1" topLeftCell="A51" activePane="bottomLeft" state="frozen"/>
      <selection pane="bottomLeft" activeCell="G63" sqref="G63"/>
    </sheetView>
  </sheetViews>
  <sheetFormatPr defaultRowHeight="15" x14ac:dyDescent="0.25"/>
  <cols>
    <col min="1" max="1" width="16.140625" bestFit="1" customWidth="1"/>
    <col min="2" max="2" width="9.7109375" bestFit="1" customWidth="1"/>
    <col min="3" max="3" width="4.5703125" bestFit="1" customWidth="1"/>
    <col min="4" max="4" width="11.42578125" bestFit="1" customWidth="1"/>
    <col min="5" max="5" width="10" bestFit="1" customWidth="1"/>
    <col min="6" max="6" width="11" bestFit="1" customWidth="1"/>
    <col min="7" max="10" width="11" customWidth="1"/>
    <col min="11" max="11" width="28.5703125" bestFit="1" customWidth="1"/>
    <col min="12" max="12" width="29.28515625" bestFit="1" customWidth="1"/>
    <col min="13" max="13" width="26.42578125" bestFit="1" customWidth="1"/>
    <col min="14" max="14" width="45.85546875" bestFit="1" customWidth="1"/>
    <col min="15" max="20" width="14.85546875" bestFit="1" customWidth="1"/>
    <col min="21" max="21" width="11.5703125" bestFit="1" customWidth="1"/>
    <col min="22" max="22" width="16.85546875" bestFit="1" customWidth="1"/>
    <col min="23" max="23" width="25.28515625" bestFit="1" customWidth="1"/>
  </cols>
  <sheetData>
    <row r="1" spans="1:23" x14ac:dyDescent="0.25">
      <c r="A1" t="s">
        <v>1870</v>
      </c>
      <c r="B1" t="s">
        <v>1871</v>
      </c>
      <c r="C1" t="s">
        <v>28</v>
      </c>
      <c r="D1" t="s">
        <v>1872</v>
      </c>
      <c r="E1" t="s">
        <v>1873</v>
      </c>
      <c r="F1" t="s">
        <v>1874</v>
      </c>
      <c r="G1" t="s">
        <v>2015</v>
      </c>
      <c r="I1" t="s">
        <v>2016</v>
      </c>
      <c r="K1" t="s">
        <v>1875</v>
      </c>
      <c r="L1" t="s">
        <v>1876</v>
      </c>
      <c r="M1" t="s">
        <v>1877</v>
      </c>
      <c r="N1" t="s">
        <v>1878</v>
      </c>
      <c r="O1" t="s">
        <v>1879</v>
      </c>
      <c r="P1" t="s">
        <v>1880</v>
      </c>
      <c r="Q1" t="s">
        <v>1881</v>
      </c>
      <c r="R1" t="s">
        <v>1882</v>
      </c>
      <c r="S1" t="s">
        <v>1883</v>
      </c>
      <c r="T1" t="s">
        <v>1884</v>
      </c>
      <c r="U1" t="s">
        <v>1885</v>
      </c>
      <c r="V1" t="s">
        <v>1886</v>
      </c>
      <c r="W1" t="s">
        <v>1887</v>
      </c>
    </row>
    <row r="2" spans="1:23" x14ac:dyDescent="0.25">
      <c r="A2" t="s">
        <v>228</v>
      </c>
      <c r="B2">
        <v>1</v>
      </c>
      <c r="C2">
        <v>0</v>
      </c>
      <c r="D2">
        <v>0</v>
      </c>
      <c r="E2">
        <v>2</v>
      </c>
      <c r="F2">
        <v>2</v>
      </c>
      <c r="G2" t="s">
        <v>21</v>
      </c>
      <c r="H2" t="s">
        <v>22</v>
      </c>
      <c r="I2" t="s">
        <v>2114</v>
      </c>
      <c r="K2" t="s">
        <v>1888</v>
      </c>
      <c r="L2" t="s">
        <v>1889</v>
      </c>
      <c r="M2" t="s">
        <v>1890</v>
      </c>
    </row>
    <row r="3" spans="1:23" x14ac:dyDescent="0.25">
      <c r="A3" t="s">
        <v>228</v>
      </c>
      <c r="B3">
        <v>2</v>
      </c>
      <c r="C3">
        <v>1</v>
      </c>
      <c r="D3">
        <v>0</v>
      </c>
      <c r="E3">
        <v>3</v>
      </c>
      <c r="F3">
        <v>3</v>
      </c>
      <c r="K3" t="s">
        <v>1888</v>
      </c>
    </row>
    <row r="4" spans="1:23" x14ac:dyDescent="0.25">
      <c r="A4" t="s">
        <v>228</v>
      </c>
      <c r="B4">
        <v>3</v>
      </c>
      <c r="C4">
        <v>2</v>
      </c>
      <c r="D4">
        <v>1</v>
      </c>
      <c r="E4">
        <v>3</v>
      </c>
      <c r="F4">
        <v>3</v>
      </c>
      <c r="K4" t="s">
        <v>1891</v>
      </c>
      <c r="M4" t="s">
        <v>1892</v>
      </c>
    </row>
    <row r="5" spans="1:23" x14ac:dyDescent="0.25">
      <c r="A5" t="s">
        <v>228</v>
      </c>
      <c r="B5">
        <v>4</v>
      </c>
      <c r="C5">
        <v>3</v>
      </c>
      <c r="D5">
        <v>1</v>
      </c>
      <c r="E5">
        <v>4</v>
      </c>
      <c r="F5">
        <v>4</v>
      </c>
      <c r="K5" t="s">
        <v>1888</v>
      </c>
    </row>
    <row r="6" spans="1:23" x14ac:dyDescent="0.25">
      <c r="A6" t="s">
        <v>228</v>
      </c>
      <c r="B6">
        <v>5</v>
      </c>
      <c r="C6">
        <v>3</v>
      </c>
      <c r="D6">
        <v>1</v>
      </c>
      <c r="E6">
        <v>4</v>
      </c>
      <c r="F6">
        <v>4</v>
      </c>
      <c r="L6" t="s">
        <v>1893</v>
      </c>
      <c r="M6" t="s">
        <v>1890</v>
      </c>
    </row>
    <row r="7" spans="1:23" x14ac:dyDescent="0.25">
      <c r="A7" t="s">
        <v>228</v>
      </c>
      <c r="B7">
        <v>6</v>
      </c>
      <c r="C7">
        <v>4</v>
      </c>
      <c r="D7">
        <v>2</v>
      </c>
      <c r="E7">
        <v>5</v>
      </c>
      <c r="F7">
        <v>5</v>
      </c>
      <c r="K7" t="s">
        <v>1888</v>
      </c>
    </row>
    <row r="8" spans="1:23" x14ac:dyDescent="0.25">
      <c r="A8" t="s">
        <v>228</v>
      </c>
      <c r="B8">
        <v>7</v>
      </c>
      <c r="C8">
        <v>5</v>
      </c>
      <c r="D8">
        <v>2</v>
      </c>
      <c r="E8">
        <v>5</v>
      </c>
      <c r="F8">
        <v>5</v>
      </c>
      <c r="K8" t="s">
        <v>1891</v>
      </c>
    </row>
    <row r="9" spans="1:23" x14ac:dyDescent="0.25">
      <c r="A9" t="s">
        <v>228</v>
      </c>
      <c r="B9">
        <v>8</v>
      </c>
      <c r="C9">
        <v>6</v>
      </c>
      <c r="D9">
        <v>2</v>
      </c>
      <c r="E9">
        <v>6</v>
      </c>
      <c r="F9">
        <v>6</v>
      </c>
      <c r="K9" t="s">
        <v>1888</v>
      </c>
    </row>
    <row r="10" spans="1:23" x14ac:dyDescent="0.25">
      <c r="A10" t="s">
        <v>228</v>
      </c>
      <c r="B10">
        <v>9</v>
      </c>
      <c r="C10">
        <v>6</v>
      </c>
      <c r="D10">
        <v>3</v>
      </c>
      <c r="E10">
        <v>6</v>
      </c>
      <c r="F10">
        <v>6</v>
      </c>
      <c r="L10" t="s">
        <v>1894</v>
      </c>
      <c r="M10" t="s">
        <v>1890</v>
      </c>
    </row>
    <row r="11" spans="1:23" x14ac:dyDescent="0.25">
      <c r="A11" t="s">
        <v>228</v>
      </c>
      <c r="B11">
        <v>10</v>
      </c>
      <c r="C11">
        <v>7</v>
      </c>
      <c r="D11">
        <v>3</v>
      </c>
      <c r="E11">
        <v>7</v>
      </c>
      <c r="F11">
        <v>7</v>
      </c>
      <c r="K11" t="s">
        <v>1888</v>
      </c>
    </row>
    <row r="12" spans="1:23" x14ac:dyDescent="0.25">
      <c r="A12" t="s">
        <v>228</v>
      </c>
      <c r="B12">
        <v>11</v>
      </c>
      <c r="C12">
        <v>8</v>
      </c>
      <c r="D12">
        <v>3</v>
      </c>
      <c r="E12">
        <v>7</v>
      </c>
      <c r="F12">
        <v>7</v>
      </c>
      <c r="K12" t="s">
        <v>1891</v>
      </c>
    </row>
    <row r="13" spans="1:23" x14ac:dyDescent="0.25">
      <c r="A13" t="s">
        <v>228</v>
      </c>
      <c r="B13">
        <v>12</v>
      </c>
      <c r="C13">
        <v>9</v>
      </c>
      <c r="D13">
        <v>4</v>
      </c>
      <c r="E13">
        <v>8</v>
      </c>
      <c r="F13">
        <v>8</v>
      </c>
      <c r="K13" t="s">
        <v>1888</v>
      </c>
    </row>
    <row r="14" spans="1:23" x14ac:dyDescent="0.25">
      <c r="A14" t="s">
        <v>228</v>
      </c>
      <c r="B14">
        <v>13</v>
      </c>
      <c r="C14">
        <v>9</v>
      </c>
      <c r="D14">
        <v>4</v>
      </c>
      <c r="E14">
        <v>8</v>
      </c>
      <c r="F14">
        <v>8</v>
      </c>
      <c r="L14" t="s">
        <v>1895</v>
      </c>
      <c r="M14" t="s">
        <v>1890</v>
      </c>
    </row>
    <row r="15" spans="1:23" x14ac:dyDescent="0.25">
      <c r="A15" t="s">
        <v>228</v>
      </c>
      <c r="B15">
        <v>14</v>
      </c>
      <c r="C15">
        <v>10</v>
      </c>
      <c r="D15">
        <v>4</v>
      </c>
      <c r="E15">
        <v>9</v>
      </c>
      <c r="F15">
        <v>9</v>
      </c>
      <c r="K15" t="s">
        <v>1888</v>
      </c>
    </row>
    <row r="16" spans="1:23" x14ac:dyDescent="0.25">
      <c r="A16" t="s">
        <v>228</v>
      </c>
      <c r="B16">
        <v>15</v>
      </c>
      <c r="C16">
        <v>11</v>
      </c>
      <c r="D16">
        <v>5</v>
      </c>
      <c r="E16">
        <v>9</v>
      </c>
      <c r="F16">
        <v>9</v>
      </c>
      <c r="K16" t="s">
        <v>1891</v>
      </c>
    </row>
    <row r="17" spans="1:13" x14ac:dyDescent="0.25">
      <c r="A17" t="s">
        <v>228</v>
      </c>
      <c r="B17">
        <v>16</v>
      </c>
      <c r="C17">
        <v>12</v>
      </c>
      <c r="D17">
        <v>5</v>
      </c>
      <c r="E17">
        <v>10</v>
      </c>
      <c r="F17">
        <v>10</v>
      </c>
      <c r="K17" t="s">
        <v>1888</v>
      </c>
    </row>
    <row r="18" spans="1:13" x14ac:dyDescent="0.25">
      <c r="A18" t="s">
        <v>228</v>
      </c>
      <c r="B18">
        <v>17</v>
      </c>
      <c r="C18">
        <v>12</v>
      </c>
      <c r="D18">
        <v>5</v>
      </c>
      <c r="E18">
        <v>10</v>
      </c>
      <c r="F18">
        <v>10</v>
      </c>
      <c r="L18" t="s">
        <v>1896</v>
      </c>
      <c r="M18" t="s">
        <v>1890</v>
      </c>
    </row>
    <row r="19" spans="1:13" x14ac:dyDescent="0.25">
      <c r="A19" t="s">
        <v>228</v>
      </c>
      <c r="B19">
        <v>18</v>
      </c>
      <c r="C19">
        <v>13</v>
      </c>
      <c r="D19">
        <v>6</v>
      </c>
      <c r="E19">
        <v>11</v>
      </c>
      <c r="F19">
        <v>11</v>
      </c>
      <c r="K19" t="s">
        <v>1888</v>
      </c>
    </row>
    <row r="20" spans="1:13" x14ac:dyDescent="0.25">
      <c r="A20" t="s">
        <v>228</v>
      </c>
      <c r="B20">
        <v>19</v>
      </c>
      <c r="C20">
        <v>14</v>
      </c>
      <c r="D20">
        <v>6</v>
      </c>
      <c r="E20">
        <v>11</v>
      </c>
      <c r="F20">
        <v>11</v>
      </c>
      <c r="K20" t="s">
        <v>1891</v>
      </c>
    </row>
    <row r="21" spans="1:13" x14ac:dyDescent="0.25">
      <c r="A21" t="s">
        <v>228</v>
      </c>
      <c r="B21">
        <v>20</v>
      </c>
      <c r="C21">
        <v>15</v>
      </c>
      <c r="D21">
        <v>6</v>
      </c>
      <c r="E21">
        <v>12</v>
      </c>
      <c r="F21">
        <v>12</v>
      </c>
      <c r="K21" t="s">
        <v>1888</v>
      </c>
      <c r="L21" t="s">
        <v>1897</v>
      </c>
      <c r="M21" t="s">
        <v>1898</v>
      </c>
    </row>
    <row r="22" spans="1:13" x14ac:dyDescent="0.25">
      <c r="A22" t="s">
        <v>229</v>
      </c>
      <c r="B22">
        <v>1</v>
      </c>
      <c r="C22">
        <v>0</v>
      </c>
      <c r="D22">
        <v>2</v>
      </c>
      <c r="E22">
        <v>2</v>
      </c>
      <c r="F22">
        <v>0</v>
      </c>
      <c r="G22" t="s">
        <v>2114</v>
      </c>
      <c r="H22" t="s">
        <v>21</v>
      </c>
      <c r="I22" t="s">
        <v>22</v>
      </c>
      <c r="K22" t="s">
        <v>1899</v>
      </c>
      <c r="L22" t="s">
        <v>1900</v>
      </c>
      <c r="M22" t="s">
        <v>1901</v>
      </c>
    </row>
    <row r="23" spans="1:13" x14ac:dyDescent="0.25">
      <c r="A23" t="s">
        <v>229</v>
      </c>
      <c r="B23">
        <v>2</v>
      </c>
      <c r="C23">
        <v>1</v>
      </c>
      <c r="D23">
        <v>3</v>
      </c>
      <c r="E23">
        <v>3</v>
      </c>
      <c r="F23">
        <v>0</v>
      </c>
      <c r="K23" t="s">
        <v>1902</v>
      </c>
    </row>
    <row r="24" spans="1:13" x14ac:dyDescent="0.25">
      <c r="A24" t="s">
        <v>229</v>
      </c>
      <c r="B24">
        <v>3</v>
      </c>
      <c r="C24">
        <v>2</v>
      </c>
      <c r="D24">
        <v>3</v>
      </c>
      <c r="E24">
        <v>3</v>
      </c>
      <c r="F24">
        <v>1</v>
      </c>
      <c r="K24" t="s">
        <v>1903</v>
      </c>
      <c r="L24" t="s">
        <v>1892</v>
      </c>
    </row>
    <row r="25" spans="1:13" x14ac:dyDescent="0.25">
      <c r="A25" t="s">
        <v>229</v>
      </c>
      <c r="B25">
        <v>4</v>
      </c>
      <c r="C25">
        <v>3</v>
      </c>
      <c r="D25">
        <v>4</v>
      </c>
      <c r="E25">
        <v>4</v>
      </c>
      <c r="F25">
        <v>1</v>
      </c>
      <c r="K25" t="s">
        <v>1902</v>
      </c>
    </row>
    <row r="26" spans="1:13" x14ac:dyDescent="0.25">
      <c r="A26" t="s">
        <v>229</v>
      </c>
      <c r="B26">
        <v>5</v>
      </c>
      <c r="C26">
        <v>3</v>
      </c>
      <c r="D26">
        <v>4</v>
      </c>
      <c r="E26">
        <v>4</v>
      </c>
      <c r="F26">
        <v>1</v>
      </c>
      <c r="L26" t="s">
        <v>1904</v>
      </c>
      <c r="M26" t="s">
        <v>1905</v>
      </c>
    </row>
    <row r="27" spans="1:13" x14ac:dyDescent="0.25">
      <c r="A27" t="s">
        <v>229</v>
      </c>
      <c r="B27">
        <v>6</v>
      </c>
      <c r="C27">
        <v>4</v>
      </c>
      <c r="D27">
        <v>5</v>
      </c>
      <c r="E27">
        <v>5</v>
      </c>
      <c r="F27">
        <v>2</v>
      </c>
      <c r="K27" t="s">
        <v>1902</v>
      </c>
    </row>
    <row r="28" spans="1:13" x14ac:dyDescent="0.25">
      <c r="A28" t="s">
        <v>229</v>
      </c>
      <c r="B28">
        <v>7</v>
      </c>
      <c r="C28">
        <v>5</v>
      </c>
      <c r="D28">
        <v>5</v>
      </c>
      <c r="E28">
        <v>5</v>
      </c>
      <c r="F28">
        <v>2</v>
      </c>
      <c r="L28" t="s">
        <v>1906</v>
      </c>
      <c r="M28" t="s">
        <v>1907</v>
      </c>
    </row>
    <row r="29" spans="1:13" x14ac:dyDescent="0.25">
      <c r="A29" t="s">
        <v>229</v>
      </c>
      <c r="B29">
        <v>8</v>
      </c>
      <c r="C29">
        <v>6</v>
      </c>
      <c r="D29">
        <v>6</v>
      </c>
      <c r="E29">
        <v>6</v>
      </c>
      <c r="F29">
        <v>2</v>
      </c>
      <c r="K29" t="s">
        <v>1902</v>
      </c>
    </row>
    <row r="30" spans="1:13" x14ac:dyDescent="0.25">
      <c r="A30" t="s">
        <v>229</v>
      </c>
      <c r="B30">
        <v>9</v>
      </c>
      <c r="C30">
        <v>6</v>
      </c>
      <c r="D30">
        <v>6</v>
      </c>
      <c r="E30">
        <v>6</v>
      </c>
      <c r="F30">
        <v>3</v>
      </c>
      <c r="L30" t="s">
        <v>1908</v>
      </c>
      <c r="M30" t="s">
        <v>1909</v>
      </c>
    </row>
    <row r="31" spans="1:13" x14ac:dyDescent="0.25">
      <c r="A31" t="s">
        <v>229</v>
      </c>
      <c r="B31">
        <v>10</v>
      </c>
      <c r="C31">
        <v>7</v>
      </c>
      <c r="D31">
        <v>7</v>
      </c>
      <c r="E31">
        <v>7</v>
      </c>
      <c r="F31">
        <v>3</v>
      </c>
      <c r="K31" t="s">
        <v>1902</v>
      </c>
    </row>
    <row r="32" spans="1:13" x14ac:dyDescent="0.25">
      <c r="A32" t="s">
        <v>229</v>
      </c>
      <c r="B32">
        <v>11</v>
      </c>
      <c r="C32">
        <v>8</v>
      </c>
      <c r="D32">
        <v>7</v>
      </c>
      <c r="E32">
        <v>7</v>
      </c>
      <c r="F32">
        <v>3</v>
      </c>
      <c r="L32" t="s">
        <v>1910</v>
      </c>
      <c r="M32" t="s">
        <v>1911</v>
      </c>
    </row>
    <row r="33" spans="1:17" x14ac:dyDescent="0.25">
      <c r="A33" t="s">
        <v>229</v>
      </c>
      <c r="B33">
        <v>12</v>
      </c>
      <c r="C33">
        <v>9</v>
      </c>
      <c r="D33">
        <v>8</v>
      </c>
      <c r="E33">
        <v>8</v>
      </c>
      <c r="F33">
        <v>4</v>
      </c>
      <c r="K33" t="s">
        <v>1902</v>
      </c>
    </row>
    <row r="34" spans="1:17" x14ac:dyDescent="0.25">
      <c r="A34" t="s">
        <v>229</v>
      </c>
      <c r="B34">
        <v>13</v>
      </c>
      <c r="C34">
        <v>9</v>
      </c>
      <c r="D34">
        <v>8</v>
      </c>
      <c r="E34">
        <v>8</v>
      </c>
      <c r="F34">
        <v>4</v>
      </c>
      <c r="L34" t="s">
        <v>1912</v>
      </c>
      <c r="M34" t="s">
        <v>1913</v>
      </c>
    </row>
    <row r="35" spans="1:17" x14ac:dyDescent="0.25">
      <c r="A35" t="s">
        <v>229</v>
      </c>
      <c r="B35">
        <v>14</v>
      </c>
      <c r="C35">
        <v>10</v>
      </c>
      <c r="D35">
        <v>9</v>
      </c>
      <c r="E35">
        <v>9</v>
      </c>
      <c r="F35">
        <v>4</v>
      </c>
      <c r="K35" t="s">
        <v>1902</v>
      </c>
    </row>
    <row r="36" spans="1:17" x14ac:dyDescent="0.25">
      <c r="A36" t="s">
        <v>229</v>
      </c>
      <c r="B36">
        <v>15</v>
      </c>
      <c r="C36">
        <v>11</v>
      </c>
      <c r="D36">
        <v>9</v>
      </c>
      <c r="E36">
        <v>9</v>
      </c>
      <c r="F36">
        <v>5</v>
      </c>
      <c r="M36" t="s">
        <v>1914</v>
      </c>
    </row>
    <row r="37" spans="1:17" x14ac:dyDescent="0.25">
      <c r="A37" t="s">
        <v>229</v>
      </c>
      <c r="B37">
        <v>16</v>
      </c>
      <c r="C37">
        <v>12</v>
      </c>
      <c r="D37">
        <v>10</v>
      </c>
      <c r="E37">
        <v>10</v>
      </c>
      <c r="F37">
        <v>5</v>
      </c>
      <c r="K37" t="s">
        <v>1902</v>
      </c>
    </row>
    <row r="38" spans="1:17" x14ac:dyDescent="0.25">
      <c r="A38" t="s">
        <v>229</v>
      </c>
      <c r="B38">
        <v>17</v>
      </c>
      <c r="C38">
        <v>12</v>
      </c>
      <c r="D38">
        <v>10</v>
      </c>
      <c r="E38">
        <v>10</v>
      </c>
      <c r="F38">
        <v>5</v>
      </c>
      <c r="K38" t="s">
        <v>1915</v>
      </c>
      <c r="L38" t="s">
        <v>1916</v>
      </c>
      <c r="M38" t="s">
        <v>1917</v>
      </c>
    </row>
    <row r="39" spans="1:17" x14ac:dyDescent="0.25">
      <c r="A39" t="s">
        <v>229</v>
      </c>
      <c r="B39">
        <v>18</v>
      </c>
      <c r="C39">
        <v>13</v>
      </c>
      <c r="D39">
        <v>11</v>
      </c>
      <c r="E39">
        <v>11</v>
      </c>
      <c r="F39">
        <v>6</v>
      </c>
      <c r="K39" t="s">
        <v>1902</v>
      </c>
    </row>
    <row r="40" spans="1:17" x14ac:dyDescent="0.25">
      <c r="A40" t="s">
        <v>229</v>
      </c>
      <c r="B40">
        <v>19</v>
      </c>
      <c r="C40">
        <v>14</v>
      </c>
      <c r="D40">
        <v>11</v>
      </c>
      <c r="E40">
        <v>11</v>
      </c>
      <c r="F40">
        <v>6</v>
      </c>
      <c r="K40" t="s">
        <v>1918</v>
      </c>
      <c r="L40" t="s">
        <v>1919</v>
      </c>
      <c r="M40" t="s">
        <v>1920</v>
      </c>
    </row>
    <row r="41" spans="1:17" x14ac:dyDescent="0.25">
      <c r="A41" t="s">
        <v>229</v>
      </c>
      <c r="B41">
        <v>20</v>
      </c>
      <c r="C41">
        <v>15</v>
      </c>
      <c r="D41">
        <v>12</v>
      </c>
      <c r="E41">
        <v>12</v>
      </c>
      <c r="F41">
        <v>6</v>
      </c>
      <c r="K41" t="s">
        <v>1902</v>
      </c>
      <c r="L41" t="s">
        <v>1921</v>
      </c>
    </row>
    <row r="42" spans="1:17" x14ac:dyDescent="0.25">
      <c r="A42" t="s">
        <v>230</v>
      </c>
      <c r="B42">
        <v>1</v>
      </c>
      <c r="C42">
        <v>0</v>
      </c>
      <c r="D42">
        <v>0</v>
      </c>
      <c r="E42">
        <v>0</v>
      </c>
      <c r="F42">
        <v>2</v>
      </c>
      <c r="G42" t="s">
        <v>22</v>
      </c>
      <c r="I42" t="s">
        <v>2114</v>
      </c>
      <c r="J42" t="s">
        <v>21</v>
      </c>
      <c r="K42" t="s">
        <v>1922</v>
      </c>
      <c r="L42" t="s">
        <v>1923</v>
      </c>
      <c r="M42" t="s">
        <v>1924</v>
      </c>
      <c r="N42" t="s">
        <v>1925</v>
      </c>
      <c r="O42">
        <v>2</v>
      </c>
    </row>
    <row r="43" spans="1:17" x14ac:dyDescent="0.25">
      <c r="A43" t="s">
        <v>230</v>
      </c>
      <c r="B43">
        <v>2</v>
      </c>
      <c r="C43">
        <v>1</v>
      </c>
      <c r="D43">
        <v>0</v>
      </c>
      <c r="E43">
        <v>0</v>
      </c>
      <c r="F43">
        <v>3</v>
      </c>
      <c r="K43" t="s">
        <v>1926</v>
      </c>
      <c r="L43" t="s">
        <v>1927</v>
      </c>
      <c r="O43">
        <v>2</v>
      </c>
    </row>
    <row r="44" spans="1:17" x14ac:dyDescent="0.25">
      <c r="A44" t="s">
        <v>230</v>
      </c>
      <c r="B44">
        <v>3</v>
      </c>
      <c r="C44">
        <v>2</v>
      </c>
      <c r="D44">
        <v>1</v>
      </c>
      <c r="E44">
        <v>1</v>
      </c>
      <c r="F44">
        <v>3</v>
      </c>
      <c r="K44" t="s">
        <v>1928</v>
      </c>
      <c r="L44" t="s">
        <v>1892</v>
      </c>
      <c r="O44">
        <v>3</v>
      </c>
    </row>
    <row r="45" spans="1:17" x14ac:dyDescent="0.25">
      <c r="A45" t="s">
        <v>230</v>
      </c>
      <c r="B45">
        <v>4</v>
      </c>
      <c r="C45">
        <v>3</v>
      </c>
      <c r="D45">
        <v>1</v>
      </c>
      <c r="E45">
        <v>1</v>
      </c>
      <c r="F45">
        <v>4</v>
      </c>
      <c r="K45" t="s">
        <v>1924</v>
      </c>
      <c r="O45">
        <v>3</v>
      </c>
      <c r="P45">
        <v>2</v>
      </c>
    </row>
    <row r="46" spans="1:17" x14ac:dyDescent="0.25">
      <c r="A46" t="s">
        <v>230</v>
      </c>
      <c r="B46">
        <v>5</v>
      </c>
      <c r="C46">
        <v>3</v>
      </c>
      <c r="D46">
        <v>1</v>
      </c>
      <c r="E46">
        <v>1</v>
      </c>
      <c r="F46">
        <v>4</v>
      </c>
      <c r="K46" t="s">
        <v>1929</v>
      </c>
      <c r="O46">
        <v>4</v>
      </c>
      <c r="P46">
        <v>2</v>
      </c>
    </row>
    <row r="47" spans="1:17" x14ac:dyDescent="0.25">
      <c r="A47" t="s">
        <v>230</v>
      </c>
      <c r="B47">
        <v>6</v>
      </c>
      <c r="C47">
        <v>4</v>
      </c>
      <c r="D47">
        <v>2</v>
      </c>
      <c r="E47">
        <v>2</v>
      </c>
      <c r="F47">
        <v>5</v>
      </c>
      <c r="K47" t="s">
        <v>1923</v>
      </c>
      <c r="O47">
        <v>4</v>
      </c>
      <c r="P47">
        <v>3</v>
      </c>
    </row>
    <row r="48" spans="1:17" x14ac:dyDescent="0.25">
      <c r="A48" t="s">
        <v>230</v>
      </c>
      <c r="B48">
        <v>7</v>
      </c>
      <c r="C48">
        <v>5</v>
      </c>
      <c r="D48">
        <v>2</v>
      </c>
      <c r="E48">
        <v>2</v>
      </c>
      <c r="F48">
        <v>5</v>
      </c>
      <c r="K48" t="s">
        <v>1924</v>
      </c>
      <c r="O48">
        <v>4</v>
      </c>
      <c r="P48">
        <v>3</v>
      </c>
      <c r="Q48">
        <v>2</v>
      </c>
    </row>
    <row r="49" spans="1:19" x14ac:dyDescent="0.25">
      <c r="A49" t="s">
        <v>230</v>
      </c>
      <c r="B49">
        <v>8</v>
      </c>
      <c r="C49">
        <v>6</v>
      </c>
      <c r="D49">
        <v>2</v>
      </c>
      <c r="E49">
        <v>2</v>
      </c>
      <c r="F49">
        <v>6</v>
      </c>
      <c r="K49" t="s">
        <v>1930</v>
      </c>
      <c r="O49">
        <v>4</v>
      </c>
      <c r="P49">
        <v>4</v>
      </c>
      <c r="Q49">
        <v>2</v>
      </c>
    </row>
    <row r="50" spans="1:19" x14ac:dyDescent="0.25">
      <c r="A50" t="s">
        <v>230</v>
      </c>
      <c r="B50">
        <v>9</v>
      </c>
      <c r="C50">
        <v>6</v>
      </c>
      <c r="D50">
        <v>3</v>
      </c>
      <c r="E50">
        <v>3</v>
      </c>
      <c r="F50">
        <v>6</v>
      </c>
      <c r="K50" t="s">
        <v>1923</v>
      </c>
      <c r="O50">
        <v>5</v>
      </c>
      <c r="P50">
        <v>4</v>
      </c>
      <c r="Q50">
        <v>3</v>
      </c>
    </row>
    <row r="51" spans="1:19" x14ac:dyDescent="0.25">
      <c r="A51" t="s">
        <v>230</v>
      </c>
      <c r="B51">
        <v>10</v>
      </c>
      <c r="C51">
        <v>7</v>
      </c>
      <c r="D51">
        <v>3</v>
      </c>
      <c r="E51">
        <v>3</v>
      </c>
      <c r="F51">
        <v>7</v>
      </c>
      <c r="K51" t="s">
        <v>1924</v>
      </c>
      <c r="O51">
        <v>5</v>
      </c>
      <c r="P51">
        <v>4</v>
      </c>
      <c r="Q51">
        <v>3</v>
      </c>
      <c r="R51">
        <v>2</v>
      </c>
    </row>
    <row r="52" spans="1:19" x14ac:dyDescent="0.25">
      <c r="A52" t="s">
        <v>230</v>
      </c>
      <c r="B52">
        <v>11</v>
      </c>
      <c r="C52">
        <v>8</v>
      </c>
      <c r="D52">
        <v>3</v>
      </c>
      <c r="E52">
        <v>3</v>
      </c>
      <c r="F52">
        <v>7</v>
      </c>
      <c r="K52" t="s">
        <v>1931</v>
      </c>
      <c r="L52" t="s">
        <v>1932</v>
      </c>
      <c r="O52">
        <v>5</v>
      </c>
      <c r="P52">
        <v>4</v>
      </c>
      <c r="Q52">
        <v>4</v>
      </c>
      <c r="R52">
        <v>2</v>
      </c>
    </row>
    <row r="53" spans="1:19" x14ac:dyDescent="0.25">
      <c r="A53" t="s">
        <v>230</v>
      </c>
      <c r="B53">
        <v>12</v>
      </c>
      <c r="C53">
        <v>9</v>
      </c>
      <c r="D53">
        <v>4</v>
      </c>
      <c r="E53">
        <v>4</v>
      </c>
      <c r="F53">
        <v>8</v>
      </c>
      <c r="K53" t="s">
        <v>1923</v>
      </c>
      <c r="O53">
        <v>5</v>
      </c>
      <c r="P53">
        <v>5</v>
      </c>
      <c r="Q53">
        <v>4</v>
      </c>
      <c r="R53">
        <v>3</v>
      </c>
    </row>
    <row r="54" spans="1:19" x14ac:dyDescent="0.25">
      <c r="A54" t="s">
        <v>230</v>
      </c>
      <c r="B54">
        <v>13</v>
      </c>
      <c r="C54">
        <v>9</v>
      </c>
      <c r="D54">
        <v>4</v>
      </c>
      <c r="E54">
        <v>4</v>
      </c>
      <c r="F54">
        <v>8</v>
      </c>
      <c r="K54" t="s">
        <v>1924</v>
      </c>
      <c r="O54">
        <v>5</v>
      </c>
      <c r="P54">
        <v>5</v>
      </c>
      <c r="Q54">
        <v>4</v>
      </c>
      <c r="R54">
        <v>3</v>
      </c>
    </row>
    <row r="55" spans="1:19" x14ac:dyDescent="0.25">
      <c r="A55" t="s">
        <v>230</v>
      </c>
      <c r="B55">
        <v>14</v>
      </c>
      <c r="C55">
        <v>10</v>
      </c>
      <c r="D55">
        <v>4</v>
      </c>
      <c r="E55">
        <v>4</v>
      </c>
      <c r="F55">
        <v>9</v>
      </c>
      <c r="K55" t="s">
        <v>1933</v>
      </c>
      <c r="O55">
        <v>5</v>
      </c>
      <c r="P55">
        <v>5</v>
      </c>
      <c r="Q55">
        <v>4</v>
      </c>
      <c r="R55">
        <v>4</v>
      </c>
    </row>
    <row r="56" spans="1:19" x14ac:dyDescent="0.25">
      <c r="A56" t="s">
        <v>230</v>
      </c>
      <c r="B56">
        <v>15</v>
      </c>
      <c r="C56">
        <v>11</v>
      </c>
      <c r="D56">
        <v>5</v>
      </c>
      <c r="E56">
        <v>5</v>
      </c>
      <c r="F56">
        <v>9</v>
      </c>
      <c r="K56" t="s">
        <v>1923</v>
      </c>
      <c r="O56">
        <v>5</v>
      </c>
      <c r="P56">
        <v>5</v>
      </c>
      <c r="Q56">
        <v>5</v>
      </c>
      <c r="R56">
        <v>4</v>
      </c>
    </row>
    <row r="57" spans="1:19" x14ac:dyDescent="0.25">
      <c r="A57" t="s">
        <v>230</v>
      </c>
      <c r="B57">
        <v>16</v>
      </c>
      <c r="C57">
        <v>12</v>
      </c>
      <c r="D57">
        <v>5</v>
      </c>
      <c r="E57">
        <v>5</v>
      </c>
      <c r="F57">
        <v>10</v>
      </c>
      <c r="K57" t="s">
        <v>1924</v>
      </c>
      <c r="O57">
        <v>5</v>
      </c>
      <c r="P57">
        <v>5</v>
      </c>
      <c r="Q57">
        <v>5</v>
      </c>
      <c r="R57">
        <v>4</v>
      </c>
      <c r="S57">
        <v>2</v>
      </c>
    </row>
    <row r="58" spans="1:19" x14ac:dyDescent="0.25">
      <c r="A58" t="s">
        <v>230</v>
      </c>
      <c r="B58">
        <v>17</v>
      </c>
      <c r="C58">
        <v>12</v>
      </c>
      <c r="D58">
        <v>5</v>
      </c>
      <c r="E58">
        <v>5</v>
      </c>
      <c r="F58">
        <v>10</v>
      </c>
      <c r="K58" t="s">
        <v>1934</v>
      </c>
      <c r="O58">
        <v>5</v>
      </c>
      <c r="P58">
        <v>5</v>
      </c>
      <c r="Q58">
        <v>5</v>
      </c>
      <c r="R58">
        <v>4</v>
      </c>
      <c r="S58">
        <v>2</v>
      </c>
    </row>
    <row r="59" spans="1:19" x14ac:dyDescent="0.25">
      <c r="A59" t="s">
        <v>230</v>
      </c>
      <c r="B59">
        <v>18</v>
      </c>
      <c r="C59">
        <v>13</v>
      </c>
      <c r="D59">
        <v>6</v>
      </c>
      <c r="E59">
        <v>6</v>
      </c>
      <c r="F59">
        <v>11</v>
      </c>
      <c r="K59" t="s">
        <v>1923</v>
      </c>
      <c r="O59">
        <v>5</v>
      </c>
      <c r="P59">
        <v>5</v>
      </c>
      <c r="Q59">
        <v>5</v>
      </c>
      <c r="R59">
        <v>5</v>
      </c>
      <c r="S59">
        <v>3</v>
      </c>
    </row>
    <row r="60" spans="1:19" x14ac:dyDescent="0.25">
      <c r="A60" t="s">
        <v>230</v>
      </c>
      <c r="B60">
        <v>19</v>
      </c>
      <c r="C60">
        <v>14</v>
      </c>
      <c r="D60">
        <v>6</v>
      </c>
      <c r="E60">
        <v>6</v>
      </c>
      <c r="F60">
        <v>11</v>
      </c>
      <c r="K60" t="s">
        <v>1935</v>
      </c>
      <c r="O60">
        <v>5</v>
      </c>
      <c r="P60">
        <v>5</v>
      </c>
      <c r="Q60">
        <v>5</v>
      </c>
      <c r="R60">
        <v>5</v>
      </c>
      <c r="S60">
        <v>4</v>
      </c>
    </row>
    <row r="61" spans="1:19" x14ac:dyDescent="0.25">
      <c r="A61" t="s">
        <v>230</v>
      </c>
      <c r="B61">
        <v>20</v>
      </c>
      <c r="C61">
        <v>15</v>
      </c>
      <c r="D61">
        <v>6</v>
      </c>
      <c r="E61">
        <v>6</v>
      </c>
      <c r="F61">
        <v>12</v>
      </c>
      <c r="K61" t="s">
        <v>1936</v>
      </c>
      <c r="L61" t="s">
        <v>1937</v>
      </c>
      <c r="O61">
        <v>5</v>
      </c>
      <c r="P61">
        <v>5</v>
      </c>
      <c r="Q61">
        <v>5</v>
      </c>
      <c r="R61">
        <v>5</v>
      </c>
      <c r="S61">
        <v>5</v>
      </c>
    </row>
    <row r="62" spans="1:19" x14ac:dyDescent="0.25">
      <c r="A62" t="s">
        <v>231</v>
      </c>
      <c r="B62">
        <v>1</v>
      </c>
      <c r="C62">
        <v>0</v>
      </c>
      <c r="D62">
        <v>0</v>
      </c>
      <c r="E62">
        <v>2</v>
      </c>
      <c r="F62">
        <v>2</v>
      </c>
      <c r="G62" t="s">
        <v>21</v>
      </c>
      <c r="H62" t="s">
        <v>22</v>
      </c>
      <c r="I62" t="s">
        <v>2114</v>
      </c>
      <c r="K62" t="s">
        <v>1938</v>
      </c>
      <c r="L62" t="s">
        <v>1939</v>
      </c>
      <c r="M62" t="s">
        <v>1940</v>
      </c>
    </row>
    <row r="63" spans="1:19" x14ac:dyDescent="0.25">
      <c r="A63" t="s">
        <v>231</v>
      </c>
      <c r="B63">
        <v>2</v>
      </c>
      <c r="C63">
        <v>1</v>
      </c>
      <c r="D63">
        <v>0</v>
      </c>
      <c r="E63">
        <v>3</v>
      </c>
      <c r="F63">
        <v>3</v>
      </c>
      <c r="K63" t="s">
        <v>1941</v>
      </c>
      <c r="L63" t="s">
        <v>1942</v>
      </c>
    </row>
    <row r="64" spans="1:19" x14ac:dyDescent="0.25">
      <c r="A64" t="s">
        <v>231</v>
      </c>
      <c r="B64">
        <v>3</v>
      </c>
      <c r="C64">
        <v>2</v>
      </c>
      <c r="D64">
        <v>1</v>
      </c>
      <c r="E64">
        <v>3</v>
      </c>
      <c r="F64">
        <v>3</v>
      </c>
      <c r="K64" t="s">
        <v>1943</v>
      </c>
      <c r="L64" t="s">
        <v>1944</v>
      </c>
      <c r="M64" t="s">
        <v>1945</v>
      </c>
      <c r="N64" t="s">
        <v>1892</v>
      </c>
    </row>
    <row r="65" spans="1:14" x14ac:dyDescent="0.25">
      <c r="A65" t="s">
        <v>231</v>
      </c>
      <c r="B65">
        <v>4</v>
      </c>
      <c r="C65">
        <v>3</v>
      </c>
      <c r="D65">
        <v>1</v>
      </c>
      <c r="E65">
        <v>4</v>
      </c>
      <c r="F65">
        <v>4</v>
      </c>
      <c r="K65" t="s">
        <v>1946</v>
      </c>
      <c r="L65" t="s">
        <v>1941</v>
      </c>
    </row>
    <row r="66" spans="1:14" x14ac:dyDescent="0.25">
      <c r="A66" t="s">
        <v>231</v>
      </c>
      <c r="B66">
        <v>5</v>
      </c>
      <c r="C66">
        <v>3</v>
      </c>
      <c r="D66">
        <v>1</v>
      </c>
      <c r="E66">
        <v>4</v>
      </c>
      <c r="F66">
        <v>4</v>
      </c>
      <c r="K66" t="s">
        <v>1947</v>
      </c>
      <c r="L66" t="s">
        <v>1948</v>
      </c>
    </row>
    <row r="67" spans="1:14" x14ac:dyDescent="0.25">
      <c r="A67" t="s">
        <v>231</v>
      </c>
      <c r="B67">
        <v>6</v>
      </c>
      <c r="C67">
        <v>4</v>
      </c>
      <c r="D67">
        <v>2</v>
      </c>
      <c r="E67">
        <v>5</v>
      </c>
      <c r="F67">
        <v>5</v>
      </c>
      <c r="K67" t="s">
        <v>1941</v>
      </c>
    </row>
    <row r="68" spans="1:14" x14ac:dyDescent="0.25">
      <c r="A68" t="s">
        <v>231</v>
      </c>
      <c r="B68">
        <v>7</v>
      </c>
      <c r="C68">
        <v>5</v>
      </c>
      <c r="D68">
        <v>2</v>
      </c>
      <c r="E68">
        <v>5</v>
      </c>
      <c r="F68">
        <v>5</v>
      </c>
      <c r="K68" t="s">
        <v>1949</v>
      </c>
      <c r="L68" t="s">
        <v>1950</v>
      </c>
      <c r="M68" t="s">
        <v>1951</v>
      </c>
      <c r="N68" t="s">
        <v>1952</v>
      </c>
    </row>
    <row r="69" spans="1:14" x14ac:dyDescent="0.25">
      <c r="A69" t="s">
        <v>231</v>
      </c>
      <c r="B69">
        <v>8</v>
      </c>
      <c r="C69">
        <v>6</v>
      </c>
      <c r="D69">
        <v>2</v>
      </c>
      <c r="E69">
        <v>6</v>
      </c>
      <c r="F69">
        <v>6</v>
      </c>
      <c r="K69" t="s">
        <v>1941</v>
      </c>
      <c r="L69" t="s">
        <v>1953</v>
      </c>
    </row>
    <row r="70" spans="1:14" x14ac:dyDescent="0.25">
      <c r="A70" t="s">
        <v>231</v>
      </c>
      <c r="B70">
        <v>9</v>
      </c>
      <c r="C70">
        <v>6</v>
      </c>
      <c r="D70">
        <v>3</v>
      </c>
      <c r="E70">
        <v>6</v>
      </c>
      <c r="F70">
        <v>6</v>
      </c>
      <c r="K70" t="s">
        <v>1954</v>
      </c>
      <c r="L70" t="s">
        <v>1955</v>
      </c>
    </row>
    <row r="71" spans="1:14" x14ac:dyDescent="0.25">
      <c r="A71" t="s">
        <v>231</v>
      </c>
      <c r="B71">
        <v>10</v>
      </c>
      <c r="C71">
        <v>7</v>
      </c>
      <c r="D71">
        <v>3</v>
      </c>
      <c r="E71">
        <v>7</v>
      </c>
      <c r="F71">
        <v>7</v>
      </c>
      <c r="K71" t="s">
        <v>1941</v>
      </c>
    </row>
    <row r="72" spans="1:14" x14ac:dyDescent="0.25">
      <c r="A72" t="s">
        <v>231</v>
      </c>
      <c r="B72">
        <v>11</v>
      </c>
      <c r="C72">
        <v>8</v>
      </c>
      <c r="D72">
        <v>3</v>
      </c>
      <c r="E72">
        <v>7</v>
      </c>
      <c r="F72">
        <v>7</v>
      </c>
      <c r="K72" t="s">
        <v>1956</v>
      </c>
      <c r="L72" t="s">
        <v>1957</v>
      </c>
      <c r="M72" t="s">
        <v>1958</v>
      </c>
    </row>
    <row r="73" spans="1:14" x14ac:dyDescent="0.25">
      <c r="A73" t="s">
        <v>231</v>
      </c>
      <c r="B73">
        <v>12</v>
      </c>
      <c r="C73">
        <v>9</v>
      </c>
      <c r="D73">
        <v>4</v>
      </c>
      <c r="E73">
        <v>8</v>
      </c>
      <c r="F73">
        <v>8</v>
      </c>
      <c r="K73" t="s">
        <v>1941</v>
      </c>
    </row>
    <row r="74" spans="1:14" x14ac:dyDescent="0.25">
      <c r="A74" t="s">
        <v>231</v>
      </c>
      <c r="B74">
        <v>13</v>
      </c>
      <c r="C74">
        <v>9</v>
      </c>
      <c r="D74">
        <v>4</v>
      </c>
      <c r="E74">
        <v>8</v>
      </c>
      <c r="F74">
        <v>8</v>
      </c>
      <c r="K74" t="s">
        <v>1959</v>
      </c>
      <c r="L74" t="s">
        <v>1960</v>
      </c>
    </row>
    <row r="75" spans="1:14" x14ac:dyDescent="0.25">
      <c r="A75" t="s">
        <v>231</v>
      </c>
      <c r="B75">
        <v>14</v>
      </c>
      <c r="C75">
        <v>10</v>
      </c>
      <c r="D75">
        <v>4</v>
      </c>
      <c r="E75">
        <v>9</v>
      </c>
      <c r="F75">
        <v>9</v>
      </c>
      <c r="K75" t="s">
        <v>1941</v>
      </c>
    </row>
    <row r="76" spans="1:14" x14ac:dyDescent="0.25">
      <c r="A76" t="s">
        <v>231</v>
      </c>
      <c r="B76">
        <v>15</v>
      </c>
      <c r="C76">
        <v>11</v>
      </c>
      <c r="D76">
        <v>5</v>
      </c>
      <c r="E76">
        <v>9</v>
      </c>
      <c r="F76">
        <v>9</v>
      </c>
      <c r="K76" t="s">
        <v>1961</v>
      </c>
      <c r="L76" t="s">
        <v>1962</v>
      </c>
      <c r="M76" t="s">
        <v>1963</v>
      </c>
    </row>
    <row r="77" spans="1:14" x14ac:dyDescent="0.25">
      <c r="A77" t="s">
        <v>231</v>
      </c>
      <c r="B77">
        <v>16</v>
      </c>
      <c r="C77">
        <v>12</v>
      </c>
      <c r="D77">
        <v>5</v>
      </c>
      <c r="E77">
        <v>10</v>
      </c>
      <c r="F77">
        <v>10</v>
      </c>
      <c r="K77" t="s">
        <v>1941</v>
      </c>
    </row>
    <row r="78" spans="1:14" x14ac:dyDescent="0.25">
      <c r="A78" t="s">
        <v>231</v>
      </c>
      <c r="B78">
        <v>17</v>
      </c>
      <c r="C78">
        <v>12</v>
      </c>
      <c r="D78">
        <v>5</v>
      </c>
      <c r="E78">
        <v>10</v>
      </c>
      <c r="F78">
        <v>10</v>
      </c>
      <c r="K78" t="s">
        <v>1964</v>
      </c>
      <c r="L78" t="s">
        <v>1965</v>
      </c>
    </row>
    <row r="79" spans="1:14" x14ac:dyDescent="0.25">
      <c r="A79" t="s">
        <v>231</v>
      </c>
      <c r="B79">
        <v>18</v>
      </c>
      <c r="C79">
        <v>13</v>
      </c>
      <c r="D79">
        <v>6</v>
      </c>
      <c r="E79">
        <v>11</v>
      </c>
      <c r="F79">
        <v>11</v>
      </c>
      <c r="K79" t="s">
        <v>1941</v>
      </c>
    </row>
    <row r="80" spans="1:14" x14ac:dyDescent="0.25">
      <c r="A80" t="s">
        <v>231</v>
      </c>
      <c r="B80">
        <v>19</v>
      </c>
      <c r="C80">
        <v>14</v>
      </c>
      <c r="D80">
        <v>6</v>
      </c>
      <c r="E80">
        <v>11</v>
      </c>
      <c r="F80">
        <v>11</v>
      </c>
      <c r="K80" t="s">
        <v>1966</v>
      </c>
      <c r="L80" t="s">
        <v>1967</v>
      </c>
    </row>
    <row r="81" spans="1:23" x14ac:dyDescent="0.25">
      <c r="A81" t="s">
        <v>231</v>
      </c>
      <c r="B81">
        <v>20</v>
      </c>
      <c r="C81">
        <v>15</v>
      </c>
      <c r="D81">
        <v>6</v>
      </c>
      <c r="E81">
        <v>12</v>
      </c>
      <c r="F81">
        <v>12</v>
      </c>
      <c r="K81" t="s">
        <v>1941</v>
      </c>
      <c r="L81" t="s">
        <v>1968</v>
      </c>
    </row>
    <row r="82" spans="1:23" x14ac:dyDescent="0.25">
      <c r="A82" t="s">
        <v>232</v>
      </c>
      <c r="B82">
        <v>1</v>
      </c>
      <c r="C82">
        <v>1</v>
      </c>
      <c r="D82">
        <v>2</v>
      </c>
      <c r="E82">
        <v>0</v>
      </c>
      <c r="F82">
        <v>2</v>
      </c>
      <c r="G82" t="s">
        <v>2114</v>
      </c>
      <c r="H82" t="s">
        <v>22</v>
      </c>
      <c r="I82" t="s">
        <v>21</v>
      </c>
      <c r="K82" t="s">
        <v>1969</v>
      </c>
      <c r="L82" t="s">
        <v>1970</v>
      </c>
      <c r="M82" t="s">
        <v>1971</v>
      </c>
      <c r="N82" t="s">
        <v>1972</v>
      </c>
      <c r="U82" t="s">
        <v>1973</v>
      </c>
      <c r="V82">
        <v>1</v>
      </c>
    </row>
    <row r="83" spans="1:23" x14ac:dyDescent="0.25">
      <c r="A83" t="s">
        <v>232</v>
      </c>
      <c r="B83">
        <v>2</v>
      </c>
      <c r="C83">
        <v>2</v>
      </c>
      <c r="D83">
        <v>3</v>
      </c>
      <c r="E83">
        <v>0</v>
      </c>
      <c r="F83">
        <v>3</v>
      </c>
      <c r="K83" t="s">
        <v>1974</v>
      </c>
      <c r="U83" t="s">
        <v>1973</v>
      </c>
      <c r="V83">
        <v>1</v>
      </c>
    </row>
    <row r="84" spans="1:23" x14ac:dyDescent="0.25">
      <c r="A84" t="s">
        <v>232</v>
      </c>
      <c r="B84">
        <v>3</v>
      </c>
      <c r="C84">
        <v>3</v>
      </c>
      <c r="D84">
        <v>3</v>
      </c>
      <c r="E84">
        <v>1</v>
      </c>
      <c r="F84">
        <v>3</v>
      </c>
      <c r="K84" t="s">
        <v>1975</v>
      </c>
      <c r="L84" t="s">
        <v>1892</v>
      </c>
      <c r="U84" t="s">
        <v>1973</v>
      </c>
      <c r="V84">
        <v>1</v>
      </c>
    </row>
    <row r="85" spans="1:23" x14ac:dyDescent="0.25">
      <c r="A85" t="s">
        <v>232</v>
      </c>
      <c r="B85">
        <v>4</v>
      </c>
      <c r="C85">
        <v>4</v>
      </c>
      <c r="D85">
        <v>4</v>
      </c>
      <c r="E85">
        <v>1</v>
      </c>
      <c r="F85">
        <v>4</v>
      </c>
      <c r="K85" t="s">
        <v>1974</v>
      </c>
      <c r="U85" t="s">
        <v>1973</v>
      </c>
      <c r="V85">
        <v>1</v>
      </c>
    </row>
    <row r="86" spans="1:23" x14ac:dyDescent="0.25">
      <c r="A86" t="s">
        <v>232</v>
      </c>
      <c r="B86">
        <v>5</v>
      </c>
      <c r="C86">
        <v>5</v>
      </c>
      <c r="D86">
        <v>4</v>
      </c>
      <c r="E86">
        <v>1</v>
      </c>
      <c r="F86">
        <v>4</v>
      </c>
      <c r="U86" t="s">
        <v>1973</v>
      </c>
      <c r="V86">
        <v>1</v>
      </c>
      <c r="W86">
        <v>5</v>
      </c>
    </row>
    <row r="87" spans="1:23" x14ac:dyDescent="0.25">
      <c r="A87" t="s">
        <v>232</v>
      </c>
      <c r="B87">
        <v>6</v>
      </c>
      <c r="C87">
        <v>6</v>
      </c>
      <c r="D87">
        <v>5</v>
      </c>
      <c r="E87">
        <v>2</v>
      </c>
      <c r="F87">
        <v>5</v>
      </c>
      <c r="K87" t="s">
        <v>1974</v>
      </c>
      <c r="U87" t="s">
        <v>1976</v>
      </c>
      <c r="V87">
        <v>1</v>
      </c>
      <c r="W87">
        <v>5</v>
      </c>
    </row>
    <row r="88" spans="1:23" x14ac:dyDescent="0.25">
      <c r="A88" t="s">
        <v>232</v>
      </c>
      <c r="B88">
        <v>7</v>
      </c>
      <c r="C88">
        <v>7</v>
      </c>
      <c r="D88">
        <v>5</v>
      </c>
      <c r="E88">
        <v>2</v>
      </c>
      <c r="F88">
        <v>5</v>
      </c>
      <c r="K88" t="s">
        <v>1977</v>
      </c>
      <c r="U88" t="s">
        <v>1976</v>
      </c>
      <c r="V88">
        <v>1</v>
      </c>
      <c r="W88">
        <v>5</v>
      </c>
    </row>
    <row r="89" spans="1:23" x14ac:dyDescent="0.25">
      <c r="A89" t="s">
        <v>232</v>
      </c>
      <c r="B89">
        <v>8</v>
      </c>
      <c r="C89">
        <v>8</v>
      </c>
      <c r="D89">
        <v>6</v>
      </c>
      <c r="E89">
        <v>2</v>
      </c>
      <c r="F89">
        <v>6</v>
      </c>
      <c r="K89" t="s">
        <v>1974</v>
      </c>
      <c r="U89" t="s">
        <v>1976</v>
      </c>
      <c r="V89">
        <v>1</v>
      </c>
      <c r="W89">
        <v>5</v>
      </c>
    </row>
    <row r="90" spans="1:23" x14ac:dyDescent="0.25">
      <c r="A90" t="s">
        <v>232</v>
      </c>
      <c r="B90">
        <v>9</v>
      </c>
      <c r="C90">
        <v>9</v>
      </c>
      <c r="D90">
        <v>6</v>
      </c>
      <c r="E90">
        <v>3</v>
      </c>
      <c r="F90">
        <v>6</v>
      </c>
      <c r="K90" t="s">
        <v>1978</v>
      </c>
      <c r="U90" t="s">
        <v>1979</v>
      </c>
      <c r="V90">
        <v>1</v>
      </c>
      <c r="W90">
        <v>5</v>
      </c>
    </row>
    <row r="91" spans="1:23" x14ac:dyDescent="0.25">
      <c r="A91" t="s">
        <v>232</v>
      </c>
      <c r="B91">
        <v>10</v>
      </c>
      <c r="C91">
        <v>10</v>
      </c>
      <c r="D91">
        <v>7</v>
      </c>
      <c r="E91">
        <v>3</v>
      </c>
      <c r="F91">
        <v>7</v>
      </c>
      <c r="K91" t="s">
        <v>1974</v>
      </c>
      <c r="U91" t="s">
        <v>1979</v>
      </c>
      <c r="V91">
        <v>2</v>
      </c>
      <c r="W91">
        <v>10</v>
      </c>
    </row>
    <row r="92" spans="1:23" x14ac:dyDescent="0.25">
      <c r="A92" t="s">
        <v>232</v>
      </c>
      <c r="B92">
        <v>11</v>
      </c>
      <c r="C92">
        <v>11</v>
      </c>
      <c r="D92">
        <v>7</v>
      </c>
      <c r="E92">
        <v>3</v>
      </c>
      <c r="F92">
        <v>7</v>
      </c>
      <c r="K92" t="s">
        <v>1980</v>
      </c>
      <c r="U92" t="s">
        <v>1979</v>
      </c>
      <c r="V92">
        <v>2</v>
      </c>
      <c r="W92">
        <v>10</v>
      </c>
    </row>
    <row r="93" spans="1:23" x14ac:dyDescent="0.25">
      <c r="A93" t="s">
        <v>232</v>
      </c>
      <c r="B93">
        <v>12</v>
      </c>
      <c r="C93">
        <v>12</v>
      </c>
      <c r="D93">
        <v>8</v>
      </c>
      <c r="E93">
        <v>4</v>
      </c>
      <c r="F93">
        <v>8</v>
      </c>
      <c r="K93" t="s">
        <v>1974</v>
      </c>
      <c r="U93" t="s">
        <v>1981</v>
      </c>
      <c r="V93">
        <v>2</v>
      </c>
      <c r="W93">
        <v>10</v>
      </c>
    </row>
    <row r="94" spans="1:23" x14ac:dyDescent="0.25">
      <c r="A94" t="s">
        <v>232</v>
      </c>
      <c r="B94">
        <v>13</v>
      </c>
      <c r="C94">
        <v>13</v>
      </c>
      <c r="D94">
        <v>8</v>
      </c>
      <c r="E94">
        <v>4</v>
      </c>
      <c r="F94">
        <v>8</v>
      </c>
      <c r="K94" t="s">
        <v>1982</v>
      </c>
      <c r="U94" t="s">
        <v>1983</v>
      </c>
      <c r="V94">
        <v>2</v>
      </c>
      <c r="W94">
        <v>10</v>
      </c>
    </row>
    <row r="95" spans="1:23" x14ac:dyDescent="0.25">
      <c r="A95" t="s">
        <v>232</v>
      </c>
      <c r="B95">
        <v>14</v>
      </c>
      <c r="C95">
        <v>14</v>
      </c>
      <c r="D95">
        <v>9</v>
      </c>
      <c r="E95">
        <v>4</v>
      </c>
      <c r="F95">
        <v>9</v>
      </c>
      <c r="K95" t="s">
        <v>1974</v>
      </c>
      <c r="U95" t="s">
        <v>1984</v>
      </c>
      <c r="V95">
        <v>2</v>
      </c>
      <c r="W95">
        <v>10</v>
      </c>
    </row>
    <row r="96" spans="1:23" x14ac:dyDescent="0.25">
      <c r="A96" t="s">
        <v>232</v>
      </c>
      <c r="B96">
        <v>15</v>
      </c>
      <c r="C96">
        <v>15</v>
      </c>
      <c r="D96">
        <v>9</v>
      </c>
      <c r="E96">
        <v>5</v>
      </c>
      <c r="F96">
        <v>9</v>
      </c>
      <c r="U96" t="s">
        <v>1985</v>
      </c>
      <c r="V96">
        <v>2</v>
      </c>
      <c r="W96">
        <v>15</v>
      </c>
    </row>
    <row r="97" spans="1:23" x14ac:dyDescent="0.25">
      <c r="A97" t="s">
        <v>232</v>
      </c>
      <c r="B97">
        <v>16</v>
      </c>
      <c r="C97">
        <v>16</v>
      </c>
      <c r="D97">
        <v>10</v>
      </c>
      <c r="E97">
        <v>5</v>
      </c>
      <c r="F97">
        <v>10</v>
      </c>
      <c r="K97" t="s">
        <v>1974</v>
      </c>
      <c r="U97" t="s">
        <v>1986</v>
      </c>
      <c r="V97">
        <v>2</v>
      </c>
      <c r="W97">
        <v>15</v>
      </c>
    </row>
    <row r="98" spans="1:23" x14ac:dyDescent="0.25">
      <c r="A98" t="s">
        <v>232</v>
      </c>
      <c r="B98">
        <v>17</v>
      </c>
      <c r="C98">
        <v>17</v>
      </c>
      <c r="D98">
        <v>10</v>
      </c>
      <c r="E98">
        <v>5</v>
      </c>
      <c r="F98">
        <v>10</v>
      </c>
      <c r="K98" t="s">
        <v>1978</v>
      </c>
      <c r="U98" t="s">
        <v>1987</v>
      </c>
      <c r="V98">
        <v>2</v>
      </c>
      <c r="W98">
        <v>15</v>
      </c>
    </row>
    <row r="99" spans="1:23" x14ac:dyDescent="0.25">
      <c r="A99" t="s">
        <v>232</v>
      </c>
      <c r="B99">
        <v>18</v>
      </c>
      <c r="C99">
        <v>18</v>
      </c>
      <c r="D99">
        <v>11</v>
      </c>
      <c r="E99">
        <v>6</v>
      </c>
      <c r="F99">
        <v>11</v>
      </c>
      <c r="K99" t="s">
        <v>1974</v>
      </c>
      <c r="U99" t="s">
        <v>1988</v>
      </c>
      <c r="V99">
        <v>2</v>
      </c>
      <c r="W99">
        <v>15</v>
      </c>
    </row>
    <row r="100" spans="1:23" x14ac:dyDescent="0.25">
      <c r="A100" t="s">
        <v>232</v>
      </c>
      <c r="B100">
        <v>19</v>
      </c>
      <c r="C100">
        <v>19</v>
      </c>
      <c r="D100">
        <v>11</v>
      </c>
      <c r="E100">
        <v>6</v>
      </c>
      <c r="F100">
        <v>11</v>
      </c>
      <c r="K100" t="s">
        <v>1989</v>
      </c>
      <c r="U100" t="s">
        <v>1990</v>
      </c>
      <c r="V100">
        <v>2</v>
      </c>
      <c r="W100">
        <v>15</v>
      </c>
    </row>
    <row r="101" spans="1:23" x14ac:dyDescent="0.25">
      <c r="A101" t="s">
        <v>232</v>
      </c>
      <c r="B101">
        <v>20</v>
      </c>
      <c r="C101">
        <v>20</v>
      </c>
      <c r="D101">
        <v>12</v>
      </c>
      <c r="E101">
        <v>6</v>
      </c>
      <c r="F101">
        <v>12</v>
      </c>
      <c r="K101" t="s">
        <v>1991</v>
      </c>
      <c r="L101" t="s">
        <v>1974</v>
      </c>
      <c r="U101" t="s">
        <v>1992</v>
      </c>
      <c r="V101">
        <v>2</v>
      </c>
      <c r="W101">
        <v>20</v>
      </c>
    </row>
    <row r="102" spans="1:23" x14ac:dyDescent="0.25">
      <c r="A102" t="s">
        <v>233</v>
      </c>
      <c r="B102">
        <v>1</v>
      </c>
      <c r="C102">
        <v>1</v>
      </c>
      <c r="D102">
        <v>2</v>
      </c>
      <c r="E102">
        <v>0</v>
      </c>
      <c r="F102">
        <v>2</v>
      </c>
      <c r="G102" t="s">
        <v>2114</v>
      </c>
      <c r="H102" t="s">
        <v>22</v>
      </c>
      <c r="I102" t="s">
        <v>21</v>
      </c>
      <c r="K102" t="s">
        <v>1993</v>
      </c>
      <c r="L102" t="s">
        <v>1994</v>
      </c>
    </row>
    <row r="103" spans="1:23" x14ac:dyDescent="0.25">
      <c r="A103" t="s">
        <v>233</v>
      </c>
      <c r="B103">
        <v>2</v>
      </c>
      <c r="C103">
        <v>2</v>
      </c>
      <c r="D103">
        <v>3</v>
      </c>
      <c r="E103">
        <v>0</v>
      </c>
      <c r="F103">
        <v>3</v>
      </c>
      <c r="K103" t="s">
        <v>1995</v>
      </c>
    </row>
    <row r="104" spans="1:23" x14ac:dyDescent="0.25">
      <c r="A104" t="s">
        <v>233</v>
      </c>
      <c r="B104">
        <v>3</v>
      </c>
      <c r="C104">
        <v>3</v>
      </c>
      <c r="D104">
        <v>3</v>
      </c>
      <c r="E104">
        <v>1</v>
      </c>
      <c r="F104">
        <v>3</v>
      </c>
      <c r="K104" t="s">
        <v>1996</v>
      </c>
      <c r="L104" t="s">
        <v>1892</v>
      </c>
    </row>
    <row r="105" spans="1:23" x14ac:dyDescent="0.25">
      <c r="A105" t="s">
        <v>233</v>
      </c>
      <c r="B105">
        <v>4</v>
      </c>
      <c r="C105">
        <v>4</v>
      </c>
      <c r="D105">
        <v>4</v>
      </c>
      <c r="E105">
        <v>1</v>
      </c>
      <c r="F105">
        <v>4</v>
      </c>
      <c r="K105" t="s">
        <v>1995</v>
      </c>
    </row>
    <row r="106" spans="1:23" x14ac:dyDescent="0.25">
      <c r="A106" t="s">
        <v>233</v>
      </c>
      <c r="B106">
        <v>5</v>
      </c>
      <c r="C106">
        <v>5</v>
      </c>
      <c r="D106">
        <v>4</v>
      </c>
      <c r="E106">
        <v>1</v>
      </c>
      <c r="F106">
        <v>4</v>
      </c>
      <c r="K106" t="s">
        <v>1994</v>
      </c>
    </row>
    <row r="107" spans="1:23" x14ac:dyDescent="0.25">
      <c r="A107" t="s">
        <v>233</v>
      </c>
      <c r="B107">
        <v>6</v>
      </c>
      <c r="C107">
        <v>6</v>
      </c>
      <c r="D107">
        <v>5</v>
      </c>
      <c r="E107">
        <v>2</v>
      </c>
      <c r="F107">
        <v>5</v>
      </c>
      <c r="K107" t="s">
        <v>1995</v>
      </c>
    </row>
    <row r="108" spans="1:23" x14ac:dyDescent="0.25">
      <c r="A108" t="s">
        <v>233</v>
      </c>
      <c r="B108">
        <v>7</v>
      </c>
      <c r="C108">
        <v>7</v>
      </c>
      <c r="D108">
        <v>5</v>
      </c>
      <c r="E108">
        <v>2</v>
      </c>
      <c r="F108">
        <v>5</v>
      </c>
      <c r="K108" t="s">
        <v>1996</v>
      </c>
    </row>
    <row r="109" spans="1:23" x14ac:dyDescent="0.25">
      <c r="A109" t="s">
        <v>233</v>
      </c>
      <c r="B109">
        <v>8</v>
      </c>
      <c r="C109">
        <v>8</v>
      </c>
      <c r="D109">
        <v>6</v>
      </c>
      <c r="E109">
        <v>2</v>
      </c>
      <c r="F109">
        <v>6</v>
      </c>
      <c r="K109" t="s">
        <v>1995</v>
      </c>
    </row>
    <row r="110" spans="1:23" x14ac:dyDescent="0.25">
      <c r="A110" t="s">
        <v>233</v>
      </c>
      <c r="B110">
        <v>9</v>
      </c>
      <c r="C110">
        <v>9</v>
      </c>
      <c r="D110">
        <v>6</v>
      </c>
      <c r="E110">
        <v>3</v>
      </c>
      <c r="F110">
        <v>6</v>
      </c>
      <c r="K110" t="s">
        <v>1994</v>
      </c>
      <c r="L110" t="s">
        <v>1997</v>
      </c>
      <c r="M110" t="s">
        <v>1998</v>
      </c>
    </row>
    <row r="111" spans="1:23" x14ac:dyDescent="0.25">
      <c r="A111" t="s">
        <v>233</v>
      </c>
      <c r="B111">
        <v>10</v>
      </c>
      <c r="C111">
        <v>10</v>
      </c>
      <c r="D111">
        <v>7</v>
      </c>
      <c r="E111">
        <v>3</v>
      </c>
      <c r="F111">
        <v>7</v>
      </c>
      <c r="K111" t="s">
        <v>1995</v>
      </c>
    </row>
    <row r="112" spans="1:23" x14ac:dyDescent="0.25">
      <c r="A112" t="s">
        <v>233</v>
      </c>
      <c r="B112">
        <v>11</v>
      </c>
      <c r="C112">
        <v>11</v>
      </c>
      <c r="D112">
        <v>7</v>
      </c>
      <c r="E112">
        <v>3</v>
      </c>
      <c r="F112">
        <v>7</v>
      </c>
      <c r="K112" t="s">
        <v>1996</v>
      </c>
      <c r="L112" t="s">
        <v>1999</v>
      </c>
    </row>
    <row r="113" spans="1:17" x14ac:dyDescent="0.25">
      <c r="A113" t="s">
        <v>233</v>
      </c>
      <c r="B113">
        <v>12</v>
      </c>
      <c r="C113">
        <v>12</v>
      </c>
      <c r="D113">
        <v>8</v>
      </c>
      <c r="E113">
        <v>4</v>
      </c>
      <c r="F113">
        <v>8</v>
      </c>
      <c r="K113" t="s">
        <v>1995</v>
      </c>
    </row>
    <row r="114" spans="1:17" x14ac:dyDescent="0.25">
      <c r="A114" t="s">
        <v>233</v>
      </c>
      <c r="B114">
        <v>13</v>
      </c>
      <c r="C114">
        <v>13</v>
      </c>
      <c r="D114">
        <v>8</v>
      </c>
      <c r="E114">
        <v>4</v>
      </c>
      <c r="F114">
        <v>8</v>
      </c>
      <c r="K114" t="s">
        <v>1994</v>
      </c>
      <c r="L114" t="s">
        <v>1997</v>
      </c>
    </row>
    <row r="115" spans="1:17" x14ac:dyDescent="0.25">
      <c r="A115" t="s">
        <v>233</v>
      </c>
      <c r="B115">
        <v>14</v>
      </c>
      <c r="C115">
        <v>14</v>
      </c>
      <c r="D115">
        <v>9</v>
      </c>
      <c r="E115">
        <v>4</v>
      </c>
      <c r="F115">
        <v>9</v>
      </c>
      <c r="K115" t="s">
        <v>1995</v>
      </c>
    </row>
    <row r="116" spans="1:17" x14ac:dyDescent="0.25">
      <c r="A116" t="s">
        <v>233</v>
      </c>
      <c r="B116">
        <v>15</v>
      </c>
      <c r="C116">
        <v>15</v>
      </c>
      <c r="D116">
        <v>9</v>
      </c>
      <c r="E116">
        <v>5</v>
      </c>
      <c r="F116">
        <v>9</v>
      </c>
      <c r="K116" t="s">
        <v>1996</v>
      </c>
    </row>
    <row r="117" spans="1:17" x14ac:dyDescent="0.25">
      <c r="A117" t="s">
        <v>233</v>
      </c>
      <c r="B117">
        <v>16</v>
      </c>
      <c r="C117">
        <v>16</v>
      </c>
      <c r="D117">
        <v>10</v>
      </c>
      <c r="E117">
        <v>5</v>
      </c>
      <c r="F117">
        <v>10</v>
      </c>
      <c r="K117" t="s">
        <v>1995</v>
      </c>
    </row>
    <row r="118" spans="1:17" x14ac:dyDescent="0.25">
      <c r="A118" t="s">
        <v>233</v>
      </c>
      <c r="B118">
        <v>17</v>
      </c>
      <c r="C118">
        <v>17</v>
      </c>
      <c r="D118">
        <v>10</v>
      </c>
      <c r="E118">
        <v>5</v>
      </c>
      <c r="F118">
        <v>10</v>
      </c>
      <c r="K118" t="s">
        <v>1994</v>
      </c>
      <c r="L118" t="s">
        <v>1997</v>
      </c>
    </row>
    <row r="119" spans="1:17" x14ac:dyDescent="0.25">
      <c r="A119" t="s">
        <v>233</v>
      </c>
      <c r="B119">
        <v>18</v>
      </c>
      <c r="C119">
        <v>18</v>
      </c>
      <c r="D119">
        <v>11</v>
      </c>
      <c r="E119">
        <v>6</v>
      </c>
      <c r="F119">
        <v>11</v>
      </c>
      <c r="K119" t="s">
        <v>1995</v>
      </c>
    </row>
    <row r="120" spans="1:17" x14ac:dyDescent="0.25">
      <c r="A120" t="s">
        <v>233</v>
      </c>
      <c r="B120">
        <v>19</v>
      </c>
      <c r="C120">
        <v>19</v>
      </c>
      <c r="D120">
        <v>11</v>
      </c>
      <c r="E120">
        <v>6</v>
      </c>
      <c r="F120">
        <v>11</v>
      </c>
      <c r="K120" t="s">
        <v>1996</v>
      </c>
    </row>
    <row r="121" spans="1:17" x14ac:dyDescent="0.25">
      <c r="A121" t="s">
        <v>233</v>
      </c>
      <c r="B121">
        <v>20</v>
      </c>
      <c r="C121">
        <v>20</v>
      </c>
      <c r="D121">
        <v>12</v>
      </c>
      <c r="E121">
        <v>6</v>
      </c>
      <c r="F121">
        <v>12</v>
      </c>
      <c r="K121" t="s">
        <v>1995</v>
      </c>
      <c r="L121" t="s">
        <v>2000</v>
      </c>
    </row>
    <row r="122" spans="1:17" x14ac:dyDescent="0.25">
      <c r="A122" t="s">
        <v>234</v>
      </c>
      <c r="B122">
        <v>1</v>
      </c>
      <c r="C122">
        <v>0</v>
      </c>
      <c r="D122">
        <v>0</v>
      </c>
      <c r="E122">
        <v>0</v>
      </c>
      <c r="F122">
        <v>2</v>
      </c>
      <c r="G122" t="s">
        <v>22</v>
      </c>
      <c r="I122" t="s">
        <v>2114</v>
      </c>
      <c r="J122" t="s">
        <v>21</v>
      </c>
      <c r="K122" t="s">
        <v>2001</v>
      </c>
      <c r="O122">
        <v>2</v>
      </c>
    </row>
    <row r="123" spans="1:17" x14ac:dyDescent="0.25">
      <c r="A123" t="s">
        <v>234</v>
      </c>
      <c r="B123">
        <v>2</v>
      </c>
      <c r="C123">
        <v>1</v>
      </c>
      <c r="D123">
        <v>0</v>
      </c>
      <c r="E123">
        <v>0</v>
      </c>
      <c r="F123">
        <v>3</v>
      </c>
      <c r="K123" t="s">
        <v>2002</v>
      </c>
      <c r="O123">
        <v>2</v>
      </c>
    </row>
    <row r="124" spans="1:17" x14ac:dyDescent="0.25">
      <c r="A124" t="s">
        <v>234</v>
      </c>
      <c r="B124">
        <v>3</v>
      </c>
      <c r="C124">
        <v>2</v>
      </c>
      <c r="D124">
        <v>1</v>
      </c>
      <c r="E124">
        <v>1</v>
      </c>
      <c r="F124">
        <v>3</v>
      </c>
      <c r="K124" t="s">
        <v>2003</v>
      </c>
      <c r="L124" t="s">
        <v>2004</v>
      </c>
      <c r="M124" t="s">
        <v>1892</v>
      </c>
      <c r="O124">
        <v>3</v>
      </c>
    </row>
    <row r="125" spans="1:17" x14ac:dyDescent="0.25">
      <c r="A125" t="s">
        <v>234</v>
      </c>
      <c r="B125">
        <v>4</v>
      </c>
      <c r="C125">
        <v>3</v>
      </c>
      <c r="D125">
        <v>1</v>
      </c>
      <c r="E125">
        <v>1</v>
      </c>
      <c r="F125">
        <v>4</v>
      </c>
      <c r="O125">
        <v>3</v>
      </c>
      <c r="P125">
        <v>2</v>
      </c>
    </row>
    <row r="126" spans="1:17" x14ac:dyDescent="0.25">
      <c r="A126" t="s">
        <v>234</v>
      </c>
      <c r="B126">
        <v>5</v>
      </c>
      <c r="C126">
        <v>3</v>
      </c>
      <c r="D126">
        <v>1</v>
      </c>
      <c r="E126">
        <v>1</v>
      </c>
      <c r="F126">
        <v>4</v>
      </c>
      <c r="K126" t="s">
        <v>2002</v>
      </c>
      <c r="O126">
        <v>4</v>
      </c>
      <c r="P126">
        <v>2</v>
      </c>
    </row>
    <row r="127" spans="1:17" x14ac:dyDescent="0.25">
      <c r="A127" t="s">
        <v>234</v>
      </c>
      <c r="B127">
        <v>6</v>
      </c>
      <c r="C127">
        <v>4</v>
      </c>
      <c r="D127">
        <v>2</v>
      </c>
      <c r="E127">
        <v>2</v>
      </c>
      <c r="F127">
        <v>5</v>
      </c>
      <c r="K127" t="s">
        <v>2005</v>
      </c>
      <c r="L127" t="s">
        <v>2006</v>
      </c>
      <c r="O127">
        <v>4</v>
      </c>
      <c r="P127">
        <v>3</v>
      </c>
    </row>
    <row r="128" spans="1:17" x14ac:dyDescent="0.25">
      <c r="A128" t="s">
        <v>234</v>
      </c>
      <c r="B128">
        <v>7</v>
      </c>
      <c r="C128">
        <v>5</v>
      </c>
      <c r="D128">
        <v>2</v>
      </c>
      <c r="E128">
        <v>2</v>
      </c>
      <c r="F128">
        <v>5</v>
      </c>
      <c r="O128">
        <v>4</v>
      </c>
      <c r="P128">
        <v>3</v>
      </c>
      <c r="Q128">
        <v>2</v>
      </c>
    </row>
    <row r="129" spans="1:19" x14ac:dyDescent="0.25">
      <c r="A129" t="s">
        <v>234</v>
      </c>
      <c r="B129">
        <v>8</v>
      </c>
      <c r="C129">
        <v>6</v>
      </c>
      <c r="D129">
        <v>2</v>
      </c>
      <c r="E129">
        <v>2</v>
      </c>
      <c r="F129">
        <v>6</v>
      </c>
      <c r="K129" t="s">
        <v>2002</v>
      </c>
      <c r="O129">
        <v>4</v>
      </c>
      <c r="P129">
        <v>4</v>
      </c>
      <c r="Q129">
        <v>2</v>
      </c>
    </row>
    <row r="130" spans="1:19" x14ac:dyDescent="0.25">
      <c r="A130" t="s">
        <v>234</v>
      </c>
      <c r="B130">
        <v>9</v>
      </c>
      <c r="C130">
        <v>6</v>
      </c>
      <c r="D130">
        <v>3</v>
      </c>
      <c r="E130">
        <v>3</v>
      </c>
      <c r="F130">
        <v>6</v>
      </c>
      <c r="K130" t="s">
        <v>2007</v>
      </c>
      <c r="O130">
        <v>5</v>
      </c>
      <c r="P130">
        <v>4</v>
      </c>
      <c r="Q130">
        <v>3</v>
      </c>
    </row>
    <row r="131" spans="1:19" x14ac:dyDescent="0.25">
      <c r="A131" t="s">
        <v>234</v>
      </c>
      <c r="B131">
        <v>10</v>
      </c>
      <c r="C131">
        <v>7</v>
      </c>
      <c r="D131">
        <v>3</v>
      </c>
      <c r="E131">
        <v>3</v>
      </c>
      <c r="F131">
        <v>7</v>
      </c>
      <c r="O131">
        <v>5</v>
      </c>
      <c r="P131">
        <v>4</v>
      </c>
      <c r="Q131">
        <v>3</v>
      </c>
      <c r="R131">
        <v>2</v>
      </c>
    </row>
    <row r="132" spans="1:19" x14ac:dyDescent="0.25">
      <c r="A132" t="s">
        <v>234</v>
      </c>
      <c r="B132">
        <v>11</v>
      </c>
      <c r="C132">
        <v>8</v>
      </c>
      <c r="D132">
        <v>3</v>
      </c>
      <c r="E132">
        <v>3</v>
      </c>
      <c r="F132">
        <v>7</v>
      </c>
      <c r="K132" t="s">
        <v>2002</v>
      </c>
      <c r="O132">
        <v>5</v>
      </c>
      <c r="P132">
        <v>4</v>
      </c>
      <c r="Q132">
        <v>4</v>
      </c>
      <c r="R132">
        <v>2</v>
      </c>
    </row>
    <row r="133" spans="1:19" x14ac:dyDescent="0.25">
      <c r="A133" t="s">
        <v>234</v>
      </c>
      <c r="B133">
        <v>12</v>
      </c>
      <c r="C133">
        <v>9</v>
      </c>
      <c r="D133">
        <v>4</v>
      </c>
      <c r="E133">
        <v>4</v>
      </c>
      <c r="F133">
        <v>8</v>
      </c>
      <c r="K133" t="s">
        <v>2008</v>
      </c>
      <c r="L133" t="s">
        <v>2009</v>
      </c>
      <c r="O133">
        <v>5</v>
      </c>
      <c r="P133">
        <v>5</v>
      </c>
      <c r="Q133">
        <v>4</v>
      </c>
      <c r="R133">
        <v>3</v>
      </c>
    </row>
    <row r="134" spans="1:19" x14ac:dyDescent="0.25">
      <c r="A134" t="s">
        <v>234</v>
      </c>
      <c r="B134">
        <v>13</v>
      </c>
      <c r="C134">
        <v>9</v>
      </c>
      <c r="D134">
        <v>4</v>
      </c>
      <c r="E134">
        <v>4</v>
      </c>
      <c r="F134">
        <v>8</v>
      </c>
      <c r="O134">
        <v>5</v>
      </c>
      <c r="P134">
        <v>5</v>
      </c>
      <c r="Q134">
        <v>4</v>
      </c>
      <c r="R134">
        <v>3</v>
      </c>
    </row>
    <row r="135" spans="1:19" x14ac:dyDescent="0.25">
      <c r="A135" t="s">
        <v>234</v>
      </c>
      <c r="B135">
        <v>14</v>
      </c>
      <c r="C135">
        <v>10</v>
      </c>
      <c r="D135">
        <v>4</v>
      </c>
      <c r="E135">
        <v>4</v>
      </c>
      <c r="F135">
        <v>9</v>
      </c>
      <c r="K135" t="s">
        <v>2002</v>
      </c>
      <c r="O135">
        <v>5</v>
      </c>
      <c r="P135">
        <v>5</v>
      </c>
      <c r="Q135">
        <v>4</v>
      </c>
      <c r="R135">
        <v>4</v>
      </c>
    </row>
    <row r="136" spans="1:19" x14ac:dyDescent="0.25">
      <c r="A136" t="s">
        <v>234</v>
      </c>
      <c r="B136">
        <v>15</v>
      </c>
      <c r="C136">
        <v>11</v>
      </c>
      <c r="D136">
        <v>5</v>
      </c>
      <c r="E136">
        <v>5</v>
      </c>
      <c r="F136">
        <v>9</v>
      </c>
      <c r="K136" t="s">
        <v>2010</v>
      </c>
      <c r="O136">
        <v>5</v>
      </c>
      <c r="P136">
        <v>5</v>
      </c>
      <c r="Q136">
        <v>5</v>
      </c>
      <c r="R136">
        <v>4</v>
      </c>
    </row>
    <row r="137" spans="1:19" x14ac:dyDescent="0.25">
      <c r="A137" t="s">
        <v>234</v>
      </c>
      <c r="B137">
        <v>16</v>
      </c>
      <c r="C137">
        <v>12</v>
      </c>
      <c r="D137">
        <v>5</v>
      </c>
      <c r="E137">
        <v>5</v>
      </c>
      <c r="F137">
        <v>10</v>
      </c>
      <c r="O137">
        <v>5</v>
      </c>
      <c r="P137">
        <v>5</v>
      </c>
      <c r="Q137">
        <v>5</v>
      </c>
      <c r="R137">
        <v>4</v>
      </c>
      <c r="S137">
        <v>2</v>
      </c>
    </row>
    <row r="138" spans="1:19" x14ac:dyDescent="0.25">
      <c r="A138" t="s">
        <v>234</v>
      </c>
      <c r="B138">
        <v>17</v>
      </c>
      <c r="C138">
        <v>12</v>
      </c>
      <c r="D138">
        <v>5</v>
      </c>
      <c r="E138">
        <v>5</v>
      </c>
      <c r="F138">
        <v>10</v>
      </c>
      <c r="K138" t="s">
        <v>2002</v>
      </c>
      <c r="O138">
        <v>5</v>
      </c>
      <c r="P138">
        <v>5</v>
      </c>
      <c r="Q138">
        <v>5</v>
      </c>
      <c r="R138">
        <v>4</v>
      </c>
      <c r="S138">
        <v>2</v>
      </c>
    </row>
    <row r="139" spans="1:19" x14ac:dyDescent="0.25">
      <c r="A139" t="s">
        <v>234</v>
      </c>
      <c r="B139">
        <v>18</v>
      </c>
      <c r="C139">
        <v>13</v>
      </c>
      <c r="D139">
        <v>6</v>
      </c>
      <c r="E139">
        <v>6</v>
      </c>
      <c r="F139">
        <v>11</v>
      </c>
      <c r="K139" t="s">
        <v>2011</v>
      </c>
      <c r="L139" t="s">
        <v>2012</v>
      </c>
      <c r="O139">
        <v>5</v>
      </c>
      <c r="P139">
        <v>5</v>
      </c>
      <c r="Q139">
        <v>5</v>
      </c>
      <c r="R139">
        <v>5</v>
      </c>
      <c r="S139">
        <v>3</v>
      </c>
    </row>
    <row r="140" spans="1:19" x14ac:dyDescent="0.25">
      <c r="A140" t="s">
        <v>234</v>
      </c>
      <c r="B140">
        <v>19</v>
      </c>
      <c r="C140">
        <v>14</v>
      </c>
      <c r="D140">
        <v>6</v>
      </c>
      <c r="E140">
        <v>6</v>
      </c>
      <c r="F140">
        <v>11</v>
      </c>
      <c r="O140">
        <v>5</v>
      </c>
      <c r="P140">
        <v>5</v>
      </c>
      <c r="Q140">
        <v>5</v>
      </c>
      <c r="R140">
        <v>5</v>
      </c>
      <c r="S140">
        <v>4</v>
      </c>
    </row>
    <row r="141" spans="1:19" x14ac:dyDescent="0.25">
      <c r="A141" t="s">
        <v>234</v>
      </c>
      <c r="B141">
        <v>20</v>
      </c>
      <c r="C141">
        <v>15</v>
      </c>
      <c r="D141">
        <v>6</v>
      </c>
      <c r="E141">
        <v>6</v>
      </c>
      <c r="F141">
        <v>12</v>
      </c>
      <c r="K141" t="s">
        <v>2013</v>
      </c>
      <c r="L141" t="s">
        <v>2014</v>
      </c>
      <c r="O141">
        <v>5</v>
      </c>
      <c r="P141">
        <v>5</v>
      </c>
      <c r="Q141">
        <v>5</v>
      </c>
      <c r="R141">
        <v>5</v>
      </c>
      <c r="S141">
        <v>5</v>
      </c>
    </row>
  </sheetData>
  <sheetProtection algorithmName="SHA-512" hashValue="WphTpbPuRZLsu83qFe/wYt8OA+VBExOmQIR3QaVkl+QsFDFiAEpdf0eISLApxfHi/oZXmglhuIJ15SdFxpBAFw==" saltValue="9ln1b8MhS2CSk19bJMspLQ=="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38"/>
  <sheetViews>
    <sheetView workbookViewId="0">
      <pane ySplit="1" topLeftCell="A36" activePane="bottomLeft" state="frozen"/>
      <selection pane="bottomLeft" activeCell="F36" sqref="F36:F72"/>
    </sheetView>
  </sheetViews>
  <sheetFormatPr defaultRowHeight="15" x14ac:dyDescent="0.25"/>
  <sheetData>
    <row r="1" spans="1:10" x14ac:dyDescent="0.25">
      <c r="A1" s="146" t="s">
        <v>1794</v>
      </c>
      <c r="B1" s="146" t="s">
        <v>1603</v>
      </c>
      <c r="C1" s="146" t="s">
        <v>1604</v>
      </c>
      <c r="D1" s="146" t="s">
        <v>1795</v>
      </c>
      <c r="E1" s="146" t="s">
        <v>1796</v>
      </c>
      <c r="F1" s="146" t="s">
        <v>1797</v>
      </c>
      <c r="G1" s="146" t="s">
        <v>915</v>
      </c>
      <c r="H1" t="s">
        <v>1798</v>
      </c>
      <c r="I1" t="s">
        <v>1616</v>
      </c>
      <c r="J1" t="s">
        <v>1617</v>
      </c>
    </row>
    <row r="2" spans="1:10" x14ac:dyDescent="0.25">
      <c r="A2" s="146" t="s">
        <v>1673</v>
      </c>
      <c r="B2" s="146"/>
      <c r="C2" s="146" t="s">
        <v>1866</v>
      </c>
      <c r="D2" s="146"/>
      <c r="E2" s="146"/>
      <c r="F2" s="146"/>
      <c r="G2" s="146"/>
    </row>
    <row r="3" spans="1:10" x14ac:dyDescent="0.25">
      <c r="A3" s="146" t="s">
        <v>1799</v>
      </c>
      <c r="B3" s="146">
        <v>1</v>
      </c>
      <c r="C3" s="146">
        <v>200</v>
      </c>
      <c r="D3" s="146">
        <v>1</v>
      </c>
      <c r="E3" s="146" t="s">
        <v>1800</v>
      </c>
      <c r="F3" s="146" t="s">
        <v>935</v>
      </c>
      <c r="G3" s="146" t="s">
        <v>942</v>
      </c>
      <c r="J3" t="s">
        <v>1801</v>
      </c>
    </row>
    <row r="4" spans="1:10" x14ac:dyDescent="0.25">
      <c r="A4" s="146" t="s">
        <v>1802</v>
      </c>
      <c r="B4" s="146">
        <v>1</v>
      </c>
      <c r="C4" s="146">
        <v>325</v>
      </c>
      <c r="D4" s="146">
        <v>1</v>
      </c>
      <c r="E4" s="146" t="s">
        <v>1803</v>
      </c>
      <c r="F4" s="146"/>
      <c r="G4" s="146" t="s">
        <v>942</v>
      </c>
      <c r="J4" t="s">
        <v>1804</v>
      </c>
    </row>
    <row r="5" spans="1:10" x14ac:dyDescent="0.25">
      <c r="A5" s="146" t="s">
        <v>1805</v>
      </c>
      <c r="B5" s="146">
        <v>1</v>
      </c>
      <c r="C5" s="146">
        <v>200</v>
      </c>
      <c r="D5" s="146">
        <v>1</v>
      </c>
      <c r="E5" s="146" t="s">
        <v>1800</v>
      </c>
      <c r="F5" s="146" t="s">
        <v>935</v>
      </c>
      <c r="G5" s="146" t="s">
        <v>942</v>
      </c>
      <c r="J5" t="s">
        <v>1806</v>
      </c>
    </row>
    <row r="6" spans="1:10" x14ac:dyDescent="0.25">
      <c r="A6" s="146" t="s">
        <v>1807</v>
      </c>
      <c r="B6" s="146">
        <v>1</v>
      </c>
      <c r="C6" s="146">
        <v>150</v>
      </c>
      <c r="D6" s="146">
        <v>1</v>
      </c>
      <c r="E6" s="146" t="s">
        <v>1803</v>
      </c>
      <c r="F6" s="146"/>
      <c r="G6" s="146" t="s">
        <v>1808</v>
      </c>
      <c r="J6" t="s">
        <v>1809</v>
      </c>
    </row>
    <row r="7" spans="1:10" x14ac:dyDescent="0.25">
      <c r="A7" s="146" t="s">
        <v>1810</v>
      </c>
      <c r="B7" s="146">
        <v>2</v>
      </c>
      <c r="C7" s="146">
        <v>750</v>
      </c>
      <c r="D7" s="146">
        <v>1</v>
      </c>
      <c r="E7" s="146" t="s">
        <v>1811</v>
      </c>
      <c r="F7" s="146"/>
      <c r="G7" s="146">
        <v>1</v>
      </c>
      <c r="J7" t="s">
        <v>1812</v>
      </c>
    </row>
    <row r="8" spans="1:10" x14ac:dyDescent="0.25">
      <c r="A8" s="146" t="s">
        <v>1813</v>
      </c>
      <c r="B8" s="146">
        <v>2</v>
      </c>
      <c r="C8" s="146">
        <v>1000</v>
      </c>
      <c r="D8" s="146">
        <v>1</v>
      </c>
      <c r="E8" s="146" t="s">
        <v>245</v>
      </c>
      <c r="F8" s="146" t="s">
        <v>1814</v>
      </c>
      <c r="G8" s="146" t="s">
        <v>942</v>
      </c>
      <c r="H8">
        <v>20</v>
      </c>
      <c r="I8" t="s">
        <v>1815</v>
      </c>
      <c r="J8" t="s">
        <v>1816</v>
      </c>
    </row>
    <row r="9" spans="1:10" x14ac:dyDescent="0.25">
      <c r="A9" s="146" t="s">
        <v>1817</v>
      </c>
      <c r="B9" s="146" t="s">
        <v>1818</v>
      </c>
      <c r="C9" s="146">
        <v>1600</v>
      </c>
      <c r="D9" s="146">
        <v>2</v>
      </c>
      <c r="E9" s="146" t="s">
        <v>1803</v>
      </c>
      <c r="F9" s="146"/>
      <c r="G9" s="146" t="s">
        <v>942</v>
      </c>
      <c r="J9" t="s">
        <v>1819</v>
      </c>
    </row>
    <row r="10" spans="1:10" x14ac:dyDescent="0.25">
      <c r="A10" s="146" t="s">
        <v>1820</v>
      </c>
      <c r="B10" s="146">
        <v>4</v>
      </c>
      <c r="C10" s="146">
        <v>2100</v>
      </c>
      <c r="D10" s="146">
        <v>1</v>
      </c>
      <c r="E10" s="146" t="s">
        <v>1803</v>
      </c>
      <c r="F10" s="146"/>
      <c r="G10" s="146">
        <v>1</v>
      </c>
      <c r="J10" t="s">
        <v>1821</v>
      </c>
    </row>
    <row r="11" spans="1:10" x14ac:dyDescent="0.25">
      <c r="A11" s="146" t="s">
        <v>1822</v>
      </c>
      <c r="B11" s="146">
        <v>4</v>
      </c>
      <c r="C11" s="146">
        <v>1750</v>
      </c>
      <c r="D11" s="146">
        <v>1</v>
      </c>
      <c r="E11" s="146" t="s">
        <v>1823</v>
      </c>
      <c r="F11" s="146" t="s">
        <v>1811</v>
      </c>
      <c r="G11" s="146">
        <v>2</v>
      </c>
      <c r="J11" t="s">
        <v>1824</v>
      </c>
    </row>
    <row r="12" spans="1:10" x14ac:dyDescent="0.25">
      <c r="A12" s="146" t="s">
        <v>1825</v>
      </c>
      <c r="B12" s="146">
        <v>4</v>
      </c>
      <c r="C12" s="146">
        <v>2250</v>
      </c>
      <c r="D12" s="146">
        <v>1</v>
      </c>
      <c r="E12" s="146" t="s">
        <v>1800</v>
      </c>
      <c r="F12" s="146" t="s">
        <v>935</v>
      </c>
      <c r="G12" s="146" t="s">
        <v>1808</v>
      </c>
      <c r="J12" t="s">
        <v>1826</v>
      </c>
    </row>
    <row r="13" spans="1:10" x14ac:dyDescent="0.25">
      <c r="A13" s="146" t="s">
        <v>1827</v>
      </c>
      <c r="B13" s="146">
        <v>5</v>
      </c>
      <c r="C13" s="146">
        <v>3000</v>
      </c>
      <c r="D13" s="146">
        <v>1</v>
      </c>
      <c r="E13" s="146" t="s">
        <v>1803</v>
      </c>
      <c r="F13" s="146"/>
      <c r="G13" s="146" t="s">
        <v>1808</v>
      </c>
      <c r="J13" t="s">
        <v>1828</v>
      </c>
    </row>
    <row r="14" spans="1:10" x14ac:dyDescent="0.25">
      <c r="A14" s="146" t="s">
        <v>1829</v>
      </c>
      <c r="B14" s="146">
        <v>5</v>
      </c>
      <c r="C14" s="146">
        <v>3100</v>
      </c>
      <c r="D14" s="146">
        <v>1</v>
      </c>
      <c r="E14" s="146" t="s">
        <v>245</v>
      </c>
      <c r="F14" s="146" t="s">
        <v>1814</v>
      </c>
      <c r="G14" s="146">
        <v>1</v>
      </c>
      <c r="H14">
        <v>40</v>
      </c>
      <c r="I14" t="s">
        <v>1830</v>
      </c>
      <c r="J14" t="s">
        <v>1831</v>
      </c>
    </row>
    <row r="15" spans="1:10" x14ac:dyDescent="0.25">
      <c r="A15" s="146" t="s">
        <v>1832</v>
      </c>
      <c r="B15" s="146">
        <v>5</v>
      </c>
      <c r="C15" s="146">
        <v>2550</v>
      </c>
      <c r="D15" s="146">
        <v>1</v>
      </c>
      <c r="E15" s="146" t="s">
        <v>1800</v>
      </c>
      <c r="F15" s="146"/>
      <c r="G15" s="146" t="s">
        <v>1808</v>
      </c>
      <c r="J15" t="s">
        <v>1833</v>
      </c>
    </row>
    <row r="16" spans="1:10" x14ac:dyDescent="0.25">
      <c r="A16" s="146" t="s">
        <v>1834</v>
      </c>
      <c r="B16" s="146">
        <v>5</v>
      </c>
      <c r="C16" s="146">
        <v>3600</v>
      </c>
      <c r="D16" s="146">
        <v>1</v>
      </c>
      <c r="E16" s="146" t="s">
        <v>1803</v>
      </c>
      <c r="F16" s="146"/>
      <c r="G16" s="146" t="s">
        <v>1808</v>
      </c>
      <c r="J16" t="s">
        <v>1835</v>
      </c>
    </row>
    <row r="17" spans="1:10" x14ac:dyDescent="0.25">
      <c r="A17" s="146" t="s">
        <v>1836</v>
      </c>
      <c r="B17" s="146">
        <v>6</v>
      </c>
      <c r="C17" s="146">
        <v>4600</v>
      </c>
      <c r="D17" s="146">
        <v>1</v>
      </c>
      <c r="E17" s="146" t="s">
        <v>1803</v>
      </c>
      <c r="F17" s="146"/>
      <c r="G17" s="146">
        <v>1</v>
      </c>
      <c r="J17" t="s">
        <v>1837</v>
      </c>
    </row>
    <row r="18" spans="1:10" x14ac:dyDescent="0.25">
      <c r="A18" s="146" t="s">
        <v>1838</v>
      </c>
      <c r="B18" s="146">
        <v>6</v>
      </c>
      <c r="C18" s="146">
        <v>4550</v>
      </c>
      <c r="D18" s="146">
        <v>2</v>
      </c>
      <c r="E18" s="146" t="s">
        <v>1803</v>
      </c>
      <c r="F18" s="146"/>
      <c r="G18" s="146" t="s">
        <v>942</v>
      </c>
      <c r="J18" t="s">
        <v>1819</v>
      </c>
    </row>
    <row r="19" spans="1:10" x14ac:dyDescent="0.25">
      <c r="A19" s="146" t="s">
        <v>1839</v>
      </c>
      <c r="B19" s="146">
        <v>6</v>
      </c>
      <c r="C19" s="146">
        <v>4325</v>
      </c>
      <c r="D19" s="146">
        <v>1</v>
      </c>
      <c r="E19" s="146" t="s">
        <v>1823</v>
      </c>
      <c r="F19" s="146" t="s">
        <v>1811</v>
      </c>
      <c r="G19" s="146">
        <v>1</v>
      </c>
      <c r="H19">
        <v>40</v>
      </c>
      <c r="I19">
        <v>2</v>
      </c>
      <c r="J19" t="s">
        <v>1840</v>
      </c>
    </row>
    <row r="20" spans="1:10" x14ac:dyDescent="0.25">
      <c r="A20" s="146" t="s">
        <v>1841</v>
      </c>
      <c r="B20" s="146">
        <v>7</v>
      </c>
      <c r="C20" s="146">
        <v>7500</v>
      </c>
      <c r="D20" s="146">
        <v>1</v>
      </c>
      <c r="E20" s="146" t="s">
        <v>1803</v>
      </c>
      <c r="F20" s="146"/>
      <c r="G20" s="146">
        <v>1</v>
      </c>
      <c r="J20" t="s">
        <v>1842</v>
      </c>
    </row>
    <row r="21" spans="1:10" x14ac:dyDescent="0.25">
      <c r="A21" s="146" t="s">
        <v>1843</v>
      </c>
      <c r="B21" s="146">
        <v>7</v>
      </c>
      <c r="C21" s="146">
        <v>7150</v>
      </c>
      <c r="D21" s="146">
        <v>1</v>
      </c>
      <c r="E21" s="146" t="s">
        <v>1803</v>
      </c>
      <c r="F21" s="146"/>
      <c r="G21" s="146" t="s">
        <v>942</v>
      </c>
      <c r="J21" t="s">
        <v>1844</v>
      </c>
    </row>
    <row r="22" spans="1:10" x14ac:dyDescent="0.25">
      <c r="A22" s="146" t="s">
        <v>1845</v>
      </c>
      <c r="B22" s="146">
        <v>8</v>
      </c>
      <c r="C22" s="146">
        <v>10500</v>
      </c>
      <c r="D22" s="146">
        <v>2</v>
      </c>
      <c r="E22" s="146" t="s">
        <v>1803</v>
      </c>
      <c r="F22" s="146"/>
      <c r="G22" s="146" t="s">
        <v>942</v>
      </c>
      <c r="J22" t="s">
        <v>1819</v>
      </c>
    </row>
    <row r="23" spans="1:10" x14ac:dyDescent="0.25">
      <c r="A23" s="146" t="s">
        <v>1846</v>
      </c>
      <c r="B23" s="146">
        <v>8</v>
      </c>
      <c r="C23" s="146">
        <v>9250</v>
      </c>
      <c r="D23" s="146">
        <v>1</v>
      </c>
      <c r="E23" s="146" t="s">
        <v>245</v>
      </c>
      <c r="F23" s="146" t="s">
        <v>1814</v>
      </c>
      <c r="G23" s="146" t="s">
        <v>942</v>
      </c>
      <c r="H23">
        <v>10</v>
      </c>
      <c r="I23" t="s">
        <v>1645</v>
      </c>
      <c r="J23" t="s">
        <v>1847</v>
      </c>
    </row>
    <row r="24" spans="1:10" x14ac:dyDescent="0.25">
      <c r="A24" s="146" t="s">
        <v>1848</v>
      </c>
      <c r="B24" s="146">
        <v>9</v>
      </c>
      <c r="C24" s="146">
        <v>13000</v>
      </c>
      <c r="D24" s="146">
        <v>1</v>
      </c>
      <c r="E24" s="146" t="s">
        <v>1803</v>
      </c>
      <c r="F24" s="146"/>
      <c r="G24" s="146" t="s">
        <v>1808</v>
      </c>
      <c r="H24" s="146"/>
      <c r="I24" s="146"/>
      <c r="J24" t="s">
        <v>1828</v>
      </c>
    </row>
    <row r="25" spans="1:10" x14ac:dyDescent="0.25">
      <c r="A25" s="146" t="s">
        <v>1849</v>
      </c>
      <c r="B25" s="146">
        <v>9</v>
      </c>
      <c r="C25" s="146">
        <v>13100</v>
      </c>
      <c r="D25" s="146">
        <v>1</v>
      </c>
      <c r="E25" s="146" t="s">
        <v>245</v>
      </c>
      <c r="F25" s="146" t="s">
        <v>1814</v>
      </c>
      <c r="G25" s="146">
        <v>1</v>
      </c>
      <c r="H25">
        <v>100</v>
      </c>
      <c r="I25" t="s">
        <v>1830</v>
      </c>
      <c r="J25" t="s">
        <v>1850</v>
      </c>
    </row>
    <row r="26" spans="1:10" x14ac:dyDescent="0.25">
      <c r="A26" s="146" t="s">
        <v>1851</v>
      </c>
      <c r="B26" s="146">
        <v>10</v>
      </c>
      <c r="C26" s="146">
        <v>20000</v>
      </c>
      <c r="D26" s="146">
        <v>2</v>
      </c>
      <c r="E26" s="146" t="s">
        <v>1803</v>
      </c>
      <c r="F26" s="146"/>
      <c r="G26" s="146" t="s">
        <v>942</v>
      </c>
      <c r="J26" t="s">
        <v>1819</v>
      </c>
    </row>
    <row r="27" spans="1:10" x14ac:dyDescent="0.25">
      <c r="A27" s="146" t="s">
        <v>1852</v>
      </c>
      <c r="B27" s="146">
        <v>12</v>
      </c>
      <c r="C27" s="146">
        <v>35000</v>
      </c>
      <c r="D27" s="146">
        <v>1</v>
      </c>
      <c r="E27" s="146" t="s">
        <v>1803</v>
      </c>
      <c r="F27" s="146"/>
      <c r="G27" s="146" t="s">
        <v>1808</v>
      </c>
      <c r="H27" s="146"/>
      <c r="I27" s="146"/>
      <c r="J27" t="s">
        <v>1828</v>
      </c>
    </row>
    <row r="28" spans="1:10" x14ac:dyDescent="0.25">
      <c r="A28" s="146" t="s">
        <v>1853</v>
      </c>
      <c r="B28" s="146">
        <v>12</v>
      </c>
      <c r="C28" s="146">
        <v>40000</v>
      </c>
      <c r="D28" s="146">
        <v>2</v>
      </c>
      <c r="E28" s="146" t="s">
        <v>1803</v>
      </c>
      <c r="F28" s="146"/>
      <c r="G28" s="146" t="s">
        <v>942</v>
      </c>
      <c r="J28" t="s">
        <v>1819</v>
      </c>
    </row>
    <row r="29" spans="1:10" x14ac:dyDescent="0.25">
      <c r="A29" s="146" t="s">
        <v>1854</v>
      </c>
      <c r="B29" s="146">
        <v>12</v>
      </c>
      <c r="C29" s="146">
        <v>36250</v>
      </c>
      <c r="D29" s="146">
        <v>1</v>
      </c>
      <c r="E29" s="146" t="s">
        <v>1803</v>
      </c>
      <c r="F29" s="146"/>
      <c r="G29" s="146" t="s">
        <v>1808</v>
      </c>
      <c r="H29" s="146"/>
      <c r="I29" s="146"/>
      <c r="J29" t="s">
        <v>1835</v>
      </c>
    </row>
    <row r="30" spans="1:10" x14ac:dyDescent="0.25">
      <c r="A30" s="146" t="s">
        <v>1855</v>
      </c>
      <c r="B30" s="146">
        <v>13</v>
      </c>
      <c r="C30" s="146">
        <v>47950</v>
      </c>
      <c r="D30" s="146">
        <v>1</v>
      </c>
      <c r="E30" s="146" t="s">
        <v>245</v>
      </c>
      <c r="F30" s="146" t="s">
        <v>1814</v>
      </c>
      <c r="G30" s="146">
        <v>1</v>
      </c>
      <c r="H30">
        <v>1</v>
      </c>
      <c r="I30">
        <v>1</v>
      </c>
      <c r="J30" t="s">
        <v>1856</v>
      </c>
    </row>
    <row r="31" spans="1:10" x14ac:dyDescent="0.25">
      <c r="A31" s="146" t="s">
        <v>1857</v>
      </c>
      <c r="B31" s="146">
        <v>14</v>
      </c>
      <c r="C31" s="146">
        <v>80000</v>
      </c>
      <c r="D31" s="146">
        <v>2</v>
      </c>
      <c r="E31" s="146" t="s">
        <v>1803</v>
      </c>
      <c r="F31" s="146"/>
      <c r="G31" s="146" t="s">
        <v>942</v>
      </c>
      <c r="J31" t="s">
        <v>1819</v>
      </c>
    </row>
    <row r="32" spans="1:10" x14ac:dyDescent="0.25">
      <c r="A32" s="146" t="s">
        <v>1858</v>
      </c>
      <c r="B32" s="146">
        <v>14</v>
      </c>
      <c r="C32" s="146">
        <v>75000</v>
      </c>
      <c r="D32" s="146">
        <v>1</v>
      </c>
      <c r="E32" s="146" t="s">
        <v>1811</v>
      </c>
      <c r="F32" s="146"/>
      <c r="G32" s="146">
        <v>2</v>
      </c>
      <c r="H32">
        <v>40</v>
      </c>
      <c r="I32">
        <v>10</v>
      </c>
      <c r="J32" t="s">
        <v>1859</v>
      </c>
    </row>
    <row r="33" spans="1:10" x14ac:dyDescent="0.25">
      <c r="A33" s="146" t="s">
        <v>1860</v>
      </c>
      <c r="B33" s="146">
        <v>15</v>
      </c>
      <c r="C33" s="146">
        <v>120000</v>
      </c>
      <c r="D33" s="146">
        <v>1</v>
      </c>
      <c r="E33" s="146" t="s">
        <v>1803</v>
      </c>
      <c r="F33" s="146"/>
      <c r="G33" s="146" t="s">
        <v>1808</v>
      </c>
      <c r="H33" s="146"/>
      <c r="I33" s="146"/>
      <c r="J33" t="s">
        <v>1835</v>
      </c>
    </row>
    <row r="34" spans="1:10" x14ac:dyDescent="0.25">
      <c r="A34" s="146" t="s">
        <v>1861</v>
      </c>
      <c r="B34" s="146">
        <v>16</v>
      </c>
      <c r="C34" s="146">
        <v>180000</v>
      </c>
      <c r="D34" s="146">
        <v>2</v>
      </c>
      <c r="E34" s="146" t="s">
        <v>1803</v>
      </c>
      <c r="F34" s="146"/>
      <c r="G34" s="146" t="s">
        <v>942</v>
      </c>
      <c r="J34" t="s">
        <v>1819</v>
      </c>
    </row>
    <row r="35" spans="1:10" x14ac:dyDescent="0.25">
      <c r="A35" s="146" t="s">
        <v>1862</v>
      </c>
      <c r="B35" s="146">
        <v>17</v>
      </c>
      <c r="C35" s="146">
        <v>280000</v>
      </c>
      <c r="D35" s="146">
        <v>2</v>
      </c>
      <c r="E35" s="146" t="s">
        <v>1803</v>
      </c>
      <c r="F35" s="146"/>
      <c r="G35" s="146" t="s">
        <v>942</v>
      </c>
      <c r="J35" t="s">
        <v>1819</v>
      </c>
    </row>
    <row r="36" spans="1:10" x14ac:dyDescent="0.25">
      <c r="A36" s="146" t="s">
        <v>1863</v>
      </c>
      <c r="B36" s="146">
        <v>18</v>
      </c>
      <c r="C36" s="146">
        <v>400000</v>
      </c>
      <c r="D36" s="146">
        <v>2</v>
      </c>
      <c r="E36" s="146" t="s">
        <v>1803</v>
      </c>
      <c r="F36" s="146"/>
      <c r="G36" s="146" t="s">
        <v>942</v>
      </c>
      <c r="J36" t="s">
        <v>1819</v>
      </c>
    </row>
    <row r="37" spans="1:10" x14ac:dyDescent="0.25">
      <c r="A37" s="146" t="s">
        <v>1864</v>
      </c>
      <c r="B37" s="146">
        <v>18</v>
      </c>
      <c r="C37" s="146">
        <v>360000</v>
      </c>
      <c r="D37" s="146">
        <v>1</v>
      </c>
      <c r="E37" s="146" t="s">
        <v>245</v>
      </c>
      <c r="F37" s="146" t="s">
        <v>1814</v>
      </c>
      <c r="G37" s="146">
        <v>1</v>
      </c>
      <c r="H37" s="146"/>
      <c r="I37" s="146"/>
      <c r="J37" t="s">
        <v>1856</v>
      </c>
    </row>
    <row r="38" spans="1:10" x14ac:dyDescent="0.25">
      <c r="A38" s="146" t="s">
        <v>1865</v>
      </c>
      <c r="B38" s="146">
        <v>20</v>
      </c>
      <c r="C38" s="146">
        <v>1000000</v>
      </c>
      <c r="D38" s="146">
        <v>2</v>
      </c>
      <c r="E38" s="146" t="s">
        <v>1803</v>
      </c>
      <c r="F38" s="146"/>
      <c r="G38" s="146" t="s">
        <v>942</v>
      </c>
      <c r="J38" t="s">
        <v>1819</v>
      </c>
    </row>
  </sheetData>
  <sheetProtection algorithmName="SHA-512" hashValue="V9c11UvGEgubx/xCC7dX4H7MGQN2ATPIB3Rg9QJfau6wtutxStcfGZ4MiVWy+BHRvvLBRNfHVkLZ0giBsKIRIA==" saltValue="XtjYR1qQxvFKh3mdq/3Rrw==" spinCount="100000" sheet="1" objects="1" scenarios="1" selectLockedCells="1" selectUnlockedCell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94"/>
  <sheetViews>
    <sheetView topLeftCell="A16" workbookViewId="0">
      <selection activeCell="I91" sqref="I91"/>
    </sheetView>
  </sheetViews>
  <sheetFormatPr defaultRowHeight="15" x14ac:dyDescent="0.25"/>
  <cols>
    <col min="1" max="1" width="38.28515625" style="147" customWidth="1"/>
    <col min="2" max="2" width="30.85546875" style="147" bestFit="1" customWidth="1"/>
    <col min="3" max="3" width="6.42578125" style="147" bestFit="1" customWidth="1"/>
    <col min="4" max="4" width="7.5703125" style="147" bestFit="1" customWidth="1"/>
    <col min="5" max="5" width="11.5703125" style="147" bestFit="1" customWidth="1"/>
    <col min="6" max="6" width="11.7109375" style="147" bestFit="1" customWidth="1"/>
    <col min="7" max="7" width="21.85546875" style="147" bestFit="1" customWidth="1"/>
    <col min="8" max="8" width="22.85546875" style="147" bestFit="1" customWidth="1"/>
    <col min="9" max="9" width="19.28515625" style="147" bestFit="1" customWidth="1"/>
    <col min="10" max="10" width="15.7109375" style="147" bestFit="1" customWidth="1"/>
    <col min="11" max="11" width="5.85546875" style="147" bestFit="1" customWidth="1"/>
    <col min="12" max="12" width="2" style="147" bestFit="1" customWidth="1"/>
    <col min="13" max="16384" width="9.140625" style="147"/>
  </cols>
  <sheetData>
    <row r="1" spans="1:27" x14ac:dyDescent="0.25">
      <c r="A1" s="147" t="s">
        <v>1674</v>
      </c>
      <c r="B1" s="147" t="s">
        <v>1675</v>
      </c>
      <c r="C1" s="147" t="s">
        <v>1603</v>
      </c>
      <c r="D1" s="147" t="s">
        <v>1604</v>
      </c>
      <c r="E1" s="147" t="s">
        <v>1676</v>
      </c>
      <c r="F1" s="147" t="s">
        <v>1677</v>
      </c>
      <c r="G1" s="147" t="s">
        <v>1678</v>
      </c>
      <c r="H1" s="147" t="s">
        <v>1679</v>
      </c>
      <c r="I1" s="147" t="s">
        <v>1680</v>
      </c>
      <c r="J1" s="147" t="s">
        <v>1681</v>
      </c>
      <c r="K1" s="147" t="s">
        <v>1615</v>
      </c>
      <c r="M1" s="147" t="s">
        <v>1765</v>
      </c>
      <c r="N1" s="147" t="s">
        <v>1766</v>
      </c>
      <c r="O1" s="147" t="s">
        <v>1767</v>
      </c>
      <c r="P1" s="147" t="s">
        <v>1768</v>
      </c>
      <c r="Q1" s="147" t="s">
        <v>1769</v>
      </c>
      <c r="R1" s="147" t="s">
        <v>1770</v>
      </c>
      <c r="S1" s="147" t="s">
        <v>1771</v>
      </c>
      <c r="T1" s="147" t="s">
        <v>1772</v>
      </c>
      <c r="U1" s="147" t="s">
        <v>1773</v>
      </c>
      <c r="V1" s="147" t="s">
        <v>912</v>
      </c>
      <c r="W1" s="147" t="s">
        <v>914</v>
      </c>
      <c r="X1" s="147" t="s">
        <v>1774</v>
      </c>
      <c r="Z1" s="147" t="s">
        <v>1791</v>
      </c>
      <c r="AA1" s="147" t="s">
        <v>1775</v>
      </c>
    </row>
    <row r="3" spans="1:27" x14ac:dyDescent="0.25">
      <c r="A3" s="147" t="s">
        <v>1682</v>
      </c>
      <c r="B3" s="147" t="s">
        <v>1683</v>
      </c>
      <c r="C3" s="147">
        <v>1</v>
      </c>
      <c r="D3" s="147">
        <v>410</v>
      </c>
      <c r="E3" s="147">
        <v>0</v>
      </c>
      <c r="F3" s="147">
        <v>1</v>
      </c>
      <c r="G3" s="147">
        <v>5</v>
      </c>
      <c r="H3" s="147">
        <v>-1</v>
      </c>
      <c r="I3" s="147">
        <v>0</v>
      </c>
      <c r="J3" s="147">
        <v>2</v>
      </c>
      <c r="K3" s="147">
        <v>1</v>
      </c>
    </row>
    <row r="4" spans="1:27" x14ac:dyDescent="0.25">
      <c r="A4" s="147" t="s">
        <v>1682</v>
      </c>
      <c r="B4" s="147" t="s">
        <v>1684</v>
      </c>
      <c r="C4" s="147">
        <v>1</v>
      </c>
      <c r="D4" s="147">
        <v>250</v>
      </c>
      <c r="E4" s="147">
        <v>1</v>
      </c>
      <c r="F4" s="147">
        <v>2</v>
      </c>
      <c r="G4" s="147">
        <v>5</v>
      </c>
      <c r="H4" s="147">
        <v>0</v>
      </c>
      <c r="I4" s="147">
        <v>0</v>
      </c>
      <c r="J4" s="147">
        <v>1</v>
      </c>
      <c r="K4" s="147">
        <v>0.1</v>
      </c>
    </row>
    <row r="5" spans="1:27" x14ac:dyDescent="0.25">
      <c r="A5" s="147" t="s">
        <v>1682</v>
      </c>
      <c r="B5" s="147" t="s">
        <v>1685</v>
      </c>
      <c r="C5" s="147">
        <v>1</v>
      </c>
      <c r="D5" s="147">
        <v>95</v>
      </c>
      <c r="E5" s="147">
        <v>0</v>
      </c>
      <c r="F5" s="147">
        <v>1</v>
      </c>
      <c r="G5" s="147">
        <v>6</v>
      </c>
      <c r="H5" s="147">
        <v>0</v>
      </c>
      <c r="I5" s="147">
        <v>0</v>
      </c>
      <c r="J5" s="147">
        <v>0</v>
      </c>
      <c r="K5" s="147">
        <v>0.1</v>
      </c>
    </row>
    <row r="6" spans="1:27" x14ac:dyDescent="0.25">
      <c r="A6" s="147" t="s">
        <v>1682</v>
      </c>
      <c r="B6" s="147" t="s">
        <v>1686</v>
      </c>
      <c r="C6" s="147">
        <v>2</v>
      </c>
      <c r="D6" s="147">
        <v>750</v>
      </c>
      <c r="E6" s="147">
        <v>2</v>
      </c>
      <c r="F6" s="147">
        <v>3</v>
      </c>
      <c r="G6" s="147">
        <v>4</v>
      </c>
      <c r="H6" s="147">
        <v>0</v>
      </c>
      <c r="I6" s="147">
        <v>0</v>
      </c>
      <c r="J6" s="147">
        <v>0</v>
      </c>
      <c r="K6" s="147">
        <v>0.1</v>
      </c>
    </row>
    <row r="7" spans="1:27" x14ac:dyDescent="0.25">
      <c r="A7" s="147" t="s">
        <v>1682</v>
      </c>
      <c r="B7" s="147" t="s">
        <v>1687</v>
      </c>
      <c r="C7" s="147">
        <v>2</v>
      </c>
      <c r="D7" s="147">
        <v>460</v>
      </c>
      <c r="E7" s="147">
        <v>1</v>
      </c>
      <c r="F7" s="147">
        <v>3</v>
      </c>
      <c r="G7" s="147">
        <v>3</v>
      </c>
      <c r="H7" s="147">
        <v>-1</v>
      </c>
      <c r="I7" s="147">
        <v>0</v>
      </c>
      <c r="J7" s="147">
        <v>0</v>
      </c>
      <c r="K7" s="147">
        <v>1</v>
      </c>
    </row>
    <row r="8" spans="1:27" x14ac:dyDescent="0.25">
      <c r="A8" s="147" t="s">
        <v>1682</v>
      </c>
      <c r="B8" s="147" t="s">
        <v>1688</v>
      </c>
      <c r="C8" s="147">
        <v>3</v>
      </c>
      <c r="D8" s="147">
        <v>1220</v>
      </c>
      <c r="E8" s="147">
        <v>3</v>
      </c>
      <c r="F8" s="147">
        <v>4</v>
      </c>
      <c r="G8" s="147">
        <v>4</v>
      </c>
      <c r="H8" s="147">
        <v>-1</v>
      </c>
      <c r="I8" s="147">
        <v>0</v>
      </c>
      <c r="J8" s="147">
        <v>1</v>
      </c>
      <c r="K8" s="147">
        <v>1</v>
      </c>
    </row>
    <row r="9" spans="1:27" x14ac:dyDescent="0.25">
      <c r="A9" s="147" t="s">
        <v>1682</v>
      </c>
      <c r="B9" s="147" t="s">
        <v>1689</v>
      </c>
      <c r="C9" s="147">
        <v>3</v>
      </c>
      <c r="D9" s="147">
        <v>1300</v>
      </c>
      <c r="E9" s="147">
        <v>1</v>
      </c>
      <c r="F9" s="147">
        <v>2</v>
      </c>
      <c r="G9" s="147">
        <v>6</v>
      </c>
      <c r="H9" s="147">
        <v>0</v>
      </c>
      <c r="I9" s="147">
        <v>0</v>
      </c>
      <c r="J9" s="147">
        <v>0</v>
      </c>
      <c r="K9" s="147">
        <v>0.1</v>
      </c>
    </row>
    <row r="10" spans="1:27" x14ac:dyDescent="0.25">
      <c r="A10" s="147" t="s">
        <v>1682</v>
      </c>
      <c r="B10" s="147" t="s">
        <v>1690</v>
      </c>
      <c r="C10" s="147">
        <v>4</v>
      </c>
      <c r="D10" s="147">
        <v>2250</v>
      </c>
      <c r="E10" s="147">
        <v>5</v>
      </c>
      <c r="F10" s="147">
        <v>5</v>
      </c>
      <c r="G10" s="147">
        <v>4</v>
      </c>
      <c r="H10" s="147">
        <v>0</v>
      </c>
      <c r="I10" s="147">
        <v>0</v>
      </c>
      <c r="J10" s="147">
        <v>1</v>
      </c>
      <c r="K10" s="147">
        <v>0.1</v>
      </c>
    </row>
    <row r="11" spans="1:27" x14ac:dyDescent="0.25">
      <c r="A11" s="147" t="s">
        <v>1682</v>
      </c>
      <c r="B11" s="147" t="s">
        <v>1691</v>
      </c>
      <c r="C11" s="147">
        <v>4</v>
      </c>
      <c r="D11" s="147">
        <v>1950</v>
      </c>
      <c r="E11" s="147">
        <v>4</v>
      </c>
      <c r="F11" s="147">
        <v>4</v>
      </c>
      <c r="G11" s="147">
        <v>5</v>
      </c>
      <c r="H11" s="147">
        <v>0</v>
      </c>
      <c r="I11" s="147">
        <v>0</v>
      </c>
      <c r="J11" s="147">
        <v>1</v>
      </c>
      <c r="K11" s="147">
        <v>0.1</v>
      </c>
    </row>
    <row r="12" spans="1:27" x14ac:dyDescent="0.25">
      <c r="A12" s="147" t="s">
        <v>1682</v>
      </c>
      <c r="B12" s="147" t="s">
        <v>1692</v>
      </c>
      <c r="C12" s="147">
        <v>5</v>
      </c>
      <c r="D12" s="147">
        <v>2980</v>
      </c>
      <c r="E12" s="147">
        <v>5</v>
      </c>
      <c r="F12" s="147">
        <v>6</v>
      </c>
      <c r="G12" s="147">
        <v>5</v>
      </c>
      <c r="H12" s="147">
        <v>0</v>
      </c>
      <c r="I12" s="147">
        <v>0</v>
      </c>
      <c r="J12" s="147">
        <v>1</v>
      </c>
      <c r="K12" s="147">
        <v>0.1</v>
      </c>
    </row>
    <row r="13" spans="1:27" x14ac:dyDescent="0.25">
      <c r="A13" s="147" t="s">
        <v>1682</v>
      </c>
      <c r="B13" s="147" t="s">
        <v>1693</v>
      </c>
      <c r="C13" s="147">
        <v>5</v>
      </c>
      <c r="D13" s="147">
        <v>2700</v>
      </c>
      <c r="E13" s="147">
        <v>4</v>
      </c>
      <c r="F13" s="147">
        <v>5</v>
      </c>
      <c r="G13" s="147">
        <v>5</v>
      </c>
      <c r="H13" s="147">
        <v>-1</v>
      </c>
      <c r="I13" s="147">
        <v>0</v>
      </c>
      <c r="J13" s="147">
        <v>3</v>
      </c>
      <c r="K13" s="147">
        <v>1</v>
      </c>
    </row>
    <row r="14" spans="1:27" x14ac:dyDescent="0.25">
      <c r="A14" s="147" t="s">
        <v>1682</v>
      </c>
      <c r="B14" s="147" t="s">
        <v>1694</v>
      </c>
      <c r="C14" s="147">
        <v>5</v>
      </c>
      <c r="D14" s="147">
        <v>2600</v>
      </c>
      <c r="E14" s="147">
        <v>2</v>
      </c>
      <c r="F14" s="147">
        <v>3</v>
      </c>
      <c r="G14" s="147">
        <v>6</v>
      </c>
      <c r="H14" s="147">
        <v>0</v>
      </c>
      <c r="I14" s="147">
        <v>0</v>
      </c>
      <c r="J14" s="147">
        <v>0</v>
      </c>
      <c r="K14" s="147">
        <v>0.1</v>
      </c>
    </row>
    <row r="15" spans="1:27" x14ac:dyDescent="0.25">
      <c r="A15" s="147" t="s">
        <v>1682</v>
      </c>
      <c r="B15" s="147" t="s">
        <v>1695</v>
      </c>
      <c r="C15" s="147">
        <v>6</v>
      </c>
      <c r="D15" s="147">
        <v>4720</v>
      </c>
      <c r="E15" s="147">
        <v>6</v>
      </c>
      <c r="F15" s="147">
        <v>8</v>
      </c>
      <c r="G15" s="147">
        <v>5</v>
      </c>
      <c r="H15" s="147">
        <v>0</v>
      </c>
      <c r="I15" s="147">
        <v>0</v>
      </c>
      <c r="J15" s="147">
        <v>1</v>
      </c>
      <c r="K15" s="147">
        <v>0.1</v>
      </c>
    </row>
    <row r="16" spans="1:27" x14ac:dyDescent="0.25">
      <c r="A16" s="147" t="s">
        <v>1682</v>
      </c>
      <c r="B16" s="147" t="s">
        <v>1696</v>
      </c>
      <c r="C16" s="147">
        <v>6</v>
      </c>
      <c r="D16" s="147">
        <v>3670</v>
      </c>
      <c r="E16" s="147">
        <v>6</v>
      </c>
      <c r="F16" s="147">
        <v>8</v>
      </c>
      <c r="G16" s="147">
        <v>4</v>
      </c>
      <c r="H16" s="147">
        <v>-1</v>
      </c>
      <c r="I16" s="147">
        <v>0</v>
      </c>
      <c r="J16" s="147">
        <v>1</v>
      </c>
      <c r="K16" s="147">
        <v>1</v>
      </c>
    </row>
    <row r="17" spans="1:11" x14ac:dyDescent="0.25">
      <c r="A17" s="147" t="s">
        <v>1682</v>
      </c>
      <c r="B17" s="147" t="s">
        <v>1697</v>
      </c>
      <c r="C17" s="147">
        <v>6</v>
      </c>
      <c r="D17" s="147">
        <v>4100</v>
      </c>
      <c r="E17" s="147">
        <v>4</v>
      </c>
      <c r="F17" s="147">
        <v>5</v>
      </c>
      <c r="G17" s="147">
        <v>7</v>
      </c>
      <c r="H17" s="147">
        <v>0</v>
      </c>
      <c r="I17" s="147">
        <v>0</v>
      </c>
      <c r="J17" s="147">
        <v>0</v>
      </c>
      <c r="K17" s="147">
        <v>0.1</v>
      </c>
    </row>
    <row r="18" spans="1:11" x14ac:dyDescent="0.25">
      <c r="A18" s="147" t="s">
        <v>1682</v>
      </c>
      <c r="B18" s="147" t="s">
        <v>1698</v>
      </c>
      <c r="C18" s="147">
        <v>6</v>
      </c>
      <c r="D18" s="147">
        <v>4120</v>
      </c>
      <c r="E18" s="147">
        <v>7</v>
      </c>
      <c r="F18" s="147">
        <v>7</v>
      </c>
      <c r="G18" s="147">
        <v>5</v>
      </c>
      <c r="H18" s="147">
        <v>0</v>
      </c>
      <c r="I18" s="147">
        <v>0</v>
      </c>
      <c r="J18" s="147">
        <v>2</v>
      </c>
      <c r="K18" s="147">
        <v>0.1</v>
      </c>
    </row>
    <row r="19" spans="1:11" x14ac:dyDescent="0.25">
      <c r="A19" s="147" t="s">
        <v>1682</v>
      </c>
      <c r="B19" s="147" t="s">
        <v>1699</v>
      </c>
      <c r="C19" s="147">
        <v>7</v>
      </c>
      <c r="D19" s="147">
        <v>7250</v>
      </c>
      <c r="E19" s="147">
        <v>6</v>
      </c>
      <c r="F19" s="147">
        <v>7</v>
      </c>
      <c r="G19" s="147">
        <v>7</v>
      </c>
      <c r="H19" s="147">
        <v>0</v>
      </c>
      <c r="I19" s="147">
        <v>0</v>
      </c>
      <c r="J19" s="147">
        <v>0</v>
      </c>
      <c r="K19" s="147">
        <v>0.1</v>
      </c>
    </row>
    <row r="20" spans="1:11" x14ac:dyDescent="0.25">
      <c r="A20" s="147" t="s">
        <v>1682</v>
      </c>
      <c r="B20" s="147" t="s">
        <v>1700</v>
      </c>
      <c r="C20" s="147">
        <v>7</v>
      </c>
      <c r="D20" s="147">
        <v>6900</v>
      </c>
      <c r="E20" s="147">
        <v>8</v>
      </c>
      <c r="F20" s="147">
        <v>9</v>
      </c>
      <c r="G20" s="147">
        <v>5</v>
      </c>
      <c r="H20" s="147">
        <v>0</v>
      </c>
      <c r="I20" s="147">
        <v>0</v>
      </c>
      <c r="J20" s="147">
        <v>2</v>
      </c>
      <c r="K20" s="147">
        <v>0.1</v>
      </c>
    </row>
    <row r="21" spans="1:11" x14ac:dyDescent="0.25">
      <c r="A21" s="147" t="s">
        <v>1682</v>
      </c>
      <c r="B21" s="147" t="s">
        <v>1701</v>
      </c>
      <c r="C21" s="147">
        <v>7</v>
      </c>
      <c r="D21" s="147">
        <v>5500</v>
      </c>
      <c r="E21" s="147">
        <v>7</v>
      </c>
      <c r="F21" s="147">
        <v>8</v>
      </c>
      <c r="G21" s="147">
        <v>5</v>
      </c>
      <c r="H21" s="147">
        <v>-1</v>
      </c>
      <c r="I21" s="147">
        <v>0</v>
      </c>
      <c r="J21" s="147">
        <v>4</v>
      </c>
      <c r="K21" s="147">
        <v>1</v>
      </c>
    </row>
    <row r="22" spans="1:11" x14ac:dyDescent="0.25">
      <c r="A22" s="147" t="s">
        <v>1682</v>
      </c>
      <c r="B22" s="147" t="s">
        <v>1702</v>
      </c>
      <c r="C22" s="147">
        <v>8</v>
      </c>
      <c r="D22" s="147">
        <v>9000</v>
      </c>
      <c r="E22" s="147">
        <v>9</v>
      </c>
      <c r="F22" s="147">
        <v>11</v>
      </c>
      <c r="G22" s="147">
        <v>5</v>
      </c>
      <c r="H22" s="147">
        <v>-1</v>
      </c>
      <c r="I22" s="147">
        <v>0</v>
      </c>
      <c r="J22" s="147">
        <v>2</v>
      </c>
      <c r="K22" s="147">
        <v>1</v>
      </c>
    </row>
    <row r="23" spans="1:11" x14ac:dyDescent="0.25">
      <c r="A23" s="147" t="s">
        <v>1682</v>
      </c>
      <c r="B23" s="147" t="s">
        <v>1703</v>
      </c>
      <c r="C23" s="147">
        <v>8</v>
      </c>
      <c r="D23" s="147">
        <v>8500</v>
      </c>
      <c r="E23" s="147">
        <v>9</v>
      </c>
      <c r="F23" s="147">
        <v>10</v>
      </c>
      <c r="G23" s="147">
        <v>6</v>
      </c>
      <c r="H23" s="147">
        <v>0</v>
      </c>
      <c r="I23" s="147">
        <v>0</v>
      </c>
      <c r="J23" s="147">
        <v>3</v>
      </c>
      <c r="K23" s="147">
        <v>0.1</v>
      </c>
    </row>
    <row r="24" spans="1:11" x14ac:dyDescent="0.25">
      <c r="A24" s="147" t="s">
        <v>1682</v>
      </c>
      <c r="B24" s="147" t="s">
        <v>1704</v>
      </c>
      <c r="C24" s="147">
        <v>9</v>
      </c>
      <c r="D24" s="147">
        <v>12100</v>
      </c>
      <c r="E24" s="147">
        <v>9</v>
      </c>
      <c r="F24" s="147">
        <v>10</v>
      </c>
      <c r="G24" s="147">
        <v>8</v>
      </c>
      <c r="H24" s="147">
        <v>0</v>
      </c>
      <c r="I24" s="147">
        <v>0</v>
      </c>
      <c r="J24" s="147">
        <v>0</v>
      </c>
      <c r="K24" s="147">
        <v>0.1</v>
      </c>
    </row>
    <row r="25" spans="1:11" x14ac:dyDescent="0.25">
      <c r="A25" s="147" t="s">
        <v>1682</v>
      </c>
      <c r="B25" s="147" t="s">
        <v>1705</v>
      </c>
      <c r="C25" s="147">
        <v>9</v>
      </c>
      <c r="D25" s="147">
        <v>13300</v>
      </c>
      <c r="E25" s="147">
        <v>11</v>
      </c>
      <c r="F25" s="147">
        <v>12</v>
      </c>
      <c r="G25" s="147">
        <v>6</v>
      </c>
      <c r="H25" s="147">
        <v>0</v>
      </c>
      <c r="I25" s="147">
        <v>0</v>
      </c>
      <c r="J25" s="147">
        <v>3</v>
      </c>
      <c r="K25" s="147">
        <v>0.1</v>
      </c>
    </row>
    <row r="26" spans="1:11" x14ac:dyDescent="0.25">
      <c r="A26" s="147" t="s">
        <v>1682</v>
      </c>
      <c r="B26" s="147" t="s">
        <v>1706</v>
      </c>
      <c r="C26" s="147">
        <v>10</v>
      </c>
      <c r="D26" s="147">
        <v>19650</v>
      </c>
      <c r="E26" s="147">
        <v>12</v>
      </c>
      <c r="F26" s="147">
        <v>14</v>
      </c>
      <c r="G26" s="147">
        <v>5</v>
      </c>
      <c r="H26" s="147">
        <v>-1</v>
      </c>
      <c r="I26" s="147">
        <v>0</v>
      </c>
      <c r="J26" s="147">
        <v>3</v>
      </c>
      <c r="K26" s="147">
        <v>1</v>
      </c>
    </row>
    <row r="27" spans="1:11" x14ac:dyDescent="0.25">
      <c r="A27" s="147" t="s">
        <v>1682</v>
      </c>
      <c r="B27" s="147" t="s">
        <v>1707</v>
      </c>
      <c r="C27" s="147">
        <v>10</v>
      </c>
      <c r="D27" s="147">
        <v>16900</v>
      </c>
      <c r="E27" s="147">
        <v>12</v>
      </c>
      <c r="F27" s="147">
        <v>13</v>
      </c>
      <c r="G27" s="147">
        <v>6</v>
      </c>
      <c r="H27" s="147">
        <v>0</v>
      </c>
      <c r="I27" s="147">
        <v>0</v>
      </c>
      <c r="J27" s="147">
        <v>3</v>
      </c>
      <c r="K27" s="147">
        <v>0.1</v>
      </c>
    </row>
    <row r="28" spans="1:11" x14ac:dyDescent="0.25">
      <c r="A28" s="147" t="s">
        <v>1682</v>
      </c>
      <c r="B28" s="147" t="s">
        <v>1708</v>
      </c>
      <c r="C28" s="147">
        <v>11</v>
      </c>
      <c r="D28" s="147">
        <v>23800</v>
      </c>
      <c r="E28" s="147">
        <v>13</v>
      </c>
      <c r="F28" s="147">
        <v>15</v>
      </c>
      <c r="G28" s="147">
        <v>5</v>
      </c>
      <c r="H28" s="147">
        <v>-1</v>
      </c>
      <c r="I28" s="147">
        <v>0</v>
      </c>
      <c r="J28" s="147">
        <v>3</v>
      </c>
      <c r="K28" s="147">
        <v>1</v>
      </c>
    </row>
    <row r="29" spans="1:11" x14ac:dyDescent="0.25">
      <c r="A29" s="147" t="s">
        <v>1682</v>
      </c>
      <c r="B29" s="147" t="s">
        <v>1709</v>
      </c>
      <c r="C29" s="147">
        <v>12</v>
      </c>
      <c r="D29" s="147">
        <v>34600</v>
      </c>
      <c r="E29" s="147">
        <v>12</v>
      </c>
      <c r="F29" s="147">
        <v>13</v>
      </c>
      <c r="G29" s="147">
        <v>8</v>
      </c>
      <c r="H29" s="147">
        <v>0</v>
      </c>
      <c r="I29" s="147">
        <v>0</v>
      </c>
      <c r="J29" s="147">
        <v>0</v>
      </c>
      <c r="K29" s="147">
        <v>0.1</v>
      </c>
    </row>
    <row r="30" spans="1:11" x14ac:dyDescent="0.25">
      <c r="A30" s="147" t="s">
        <v>1682</v>
      </c>
      <c r="B30" s="147" t="s">
        <v>1710</v>
      </c>
      <c r="C30" s="147">
        <v>12</v>
      </c>
      <c r="D30" s="147">
        <v>30750</v>
      </c>
      <c r="E30" s="147">
        <v>15</v>
      </c>
      <c r="F30" s="147">
        <v>15</v>
      </c>
      <c r="G30" s="147">
        <v>6</v>
      </c>
      <c r="H30" s="147">
        <v>0</v>
      </c>
      <c r="I30" s="147">
        <v>0</v>
      </c>
      <c r="J30" s="147">
        <v>4</v>
      </c>
      <c r="K30" s="147">
        <v>0.1</v>
      </c>
    </row>
    <row r="31" spans="1:11" x14ac:dyDescent="0.25">
      <c r="A31" s="147" t="s">
        <v>1682</v>
      </c>
      <c r="B31" s="147" t="s">
        <v>1711</v>
      </c>
      <c r="C31" s="147">
        <v>13</v>
      </c>
      <c r="D31" s="147">
        <v>45800</v>
      </c>
      <c r="E31" s="147">
        <v>16</v>
      </c>
      <c r="F31" s="147">
        <v>17</v>
      </c>
      <c r="G31" s="147">
        <v>6</v>
      </c>
      <c r="H31" s="147">
        <v>0</v>
      </c>
      <c r="I31" s="147">
        <v>0</v>
      </c>
      <c r="J31" s="147">
        <v>4</v>
      </c>
      <c r="K31" s="147">
        <v>0.1</v>
      </c>
    </row>
    <row r="32" spans="1:11" x14ac:dyDescent="0.25">
      <c r="A32" s="147" t="s">
        <v>1682</v>
      </c>
      <c r="B32" s="147" t="s">
        <v>1712</v>
      </c>
      <c r="C32" s="147">
        <v>13</v>
      </c>
      <c r="D32" s="147">
        <v>49250</v>
      </c>
      <c r="E32" s="147">
        <v>15</v>
      </c>
      <c r="F32" s="147">
        <v>16</v>
      </c>
      <c r="G32" s="147">
        <v>6</v>
      </c>
      <c r="H32" s="147">
        <v>-1</v>
      </c>
      <c r="I32" s="147">
        <v>0</v>
      </c>
      <c r="J32" s="147">
        <v>6</v>
      </c>
      <c r="K32" s="147">
        <v>1</v>
      </c>
    </row>
    <row r="33" spans="1:11" x14ac:dyDescent="0.25">
      <c r="A33" s="147" t="s">
        <v>1682</v>
      </c>
      <c r="B33" s="147" t="s">
        <v>1713</v>
      </c>
      <c r="C33" s="147">
        <v>14</v>
      </c>
      <c r="D33" s="147">
        <v>71300</v>
      </c>
      <c r="E33" s="147">
        <v>15</v>
      </c>
      <c r="F33" s="147">
        <v>16</v>
      </c>
      <c r="G33" s="147">
        <v>8</v>
      </c>
      <c r="H33" s="147">
        <v>0</v>
      </c>
      <c r="I33" s="147">
        <v>0</v>
      </c>
      <c r="J33" s="147">
        <v>0</v>
      </c>
      <c r="K33" s="147">
        <v>0.1</v>
      </c>
    </row>
    <row r="34" spans="1:11" x14ac:dyDescent="0.25">
      <c r="A34" s="147" t="s">
        <v>1682</v>
      </c>
      <c r="B34" s="147" t="s">
        <v>1714</v>
      </c>
      <c r="C34" s="147">
        <v>14</v>
      </c>
      <c r="D34" s="147">
        <v>60600</v>
      </c>
      <c r="E34" s="147">
        <v>17</v>
      </c>
      <c r="F34" s="147">
        <v>18</v>
      </c>
      <c r="G34" s="147">
        <v>6</v>
      </c>
      <c r="H34" s="147">
        <v>0</v>
      </c>
      <c r="I34" s="147">
        <v>0</v>
      </c>
      <c r="J34" s="147">
        <v>4</v>
      </c>
      <c r="K34" s="147">
        <v>0.1</v>
      </c>
    </row>
    <row r="35" spans="1:11" x14ac:dyDescent="0.25">
      <c r="A35" s="147" t="s">
        <v>1682</v>
      </c>
      <c r="B35" s="147" t="s">
        <v>1715</v>
      </c>
      <c r="C35" s="147">
        <v>15</v>
      </c>
      <c r="D35" s="147">
        <v>126400</v>
      </c>
      <c r="E35" s="147">
        <v>17</v>
      </c>
      <c r="F35" s="147">
        <v>19</v>
      </c>
      <c r="G35" s="147">
        <v>7</v>
      </c>
      <c r="H35" s="147">
        <v>-1</v>
      </c>
      <c r="I35" s="147">
        <v>0</v>
      </c>
      <c r="J35" s="147">
        <v>4</v>
      </c>
      <c r="K35" s="147">
        <v>1</v>
      </c>
    </row>
    <row r="36" spans="1:11" x14ac:dyDescent="0.25">
      <c r="A36" s="147" t="s">
        <v>1682</v>
      </c>
      <c r="B36" s="147" t="s">
        <v>1716</v>
      </c>
      <c r="C36" s="147">
        <v>15</v>
      </c>
      <c r="D36" s="147">
        <v>123500</v>
      </c>
      <c r="E36" s="147">
        <v>18</v>
      </c>
      <c r="F36" s="147">
        <v>18</v>
      </c>
      <c r="G36" s="147">
        <v>7</v>
      </c>
      <c r="H36" s="147">
        <v>0</v>
      </c>
      <c r="I36" s="147">
        <v>0</v>
      </c>
      <c r="J36" s="147">
        <v>4</v>
      </c>
      <c r="K36" s="147">
        <v>0.1</v>
      </c>
    </row>
    <row r="37" spans="1:11" x14ac:dyDescent="0.25">
      <c r="A37" s="147" t="s">
        <v>1682</v>
      </c>
      <c r="B37" s="147" t="s">
        <v>1717</v>
      </c>
      <c r="C37" s="147">
        <v>15</v>
      </c>
      <c r="D37" s="147">
        <v>95200</v>
      </c>
      <c r="E37" s="147">
        <v>18</v>
      </c>
      <c r="F37" s="147">
        <v>19</v>
      </c>
      <c r="G37" s="147">
        <v>6</v>
      </c>
      <c r="H37" s="147">
        <v>0</v>
      </c>
      <c r="I37" s="147">
        <v>0</v>
      </c>
      <c r="J37" s="147">
        <v>4</v>
      </c>
      <c r="K37" s="147">
        <v>0.1</v>
      </c>
    </row>
    <row r="38" spans="1:11" x14ac:dyDescent="0.25">
      <c r="A38" s="147" t="s">
        <v>1682</v>
      </c>
      <c r="B38" s="147" t="s">
        <v>1718</v>
      </c>
      <c r="C38" s="147">
        <v>16</v>
      </c>
      <c r="D38" s="147">
        <v>149500</v>
      </c>
      <c r="E38" s="147">
        <v>19</v>
      </c>
      <c r="F38" s="147">
        <v>20</v>
      </c>
      <c r="G38" s="147">
        <v>7</v>
      </c>
      <c r="H38" s="147">
        <v>0</v>
      </c>
      <c r="I38" s="147">
        <v>0</v>
      </c>
      <c r="J38" s="147">
        <v>5</v>
      </c>
      <c r="K38" s="147">
        <v>0.1</v>
      </c>
    </row>
    <row r="39" spans="1:11" x14ac:dyDescent="0.25">
      <c r="A39" s="147" t="s">
        <v>1682</v>
      </c>
      <c r="B39" s="147" t="s">
        <v>1719</v>
      </c>
      <c r="C39" s="147">
        <v>17</v>
      </c>
      <c r="D39" s="147">
        <v>244300</v>
      </c>
      <c r="E39" s="147">
        <v>20</v>
      </c>
      <c r="F39" s="147">
        <v>21</v>
      </c>
      <c r="G39" s="147">
        <v>7</v>
      </c>
      <c r="H39" s="147">
        <v>0</v>
      </c>
      <c r="I39" s="147">
        <v>0</v>
      </c>
      <c r="J39" s="147">
        <v>5</v>
      </c>
      <c r="K39" s="147">
        <v>0.1</v>
      </c>
    </row>
    <row r="40" spans="1:11" x14ac:dyDescent="0.25">
      <c r="A40" s="147" t="s">
        <v>1682</v>
      </c>
      <c r="B40" s="147" t="s">
        <v>1720</v>
      </c>
      <c r="C40" s="147">
        <v>17</v>
      </c>
      <c r="D40" s="147">
        <v>285000</v>
      </c>
      <c r="E40" s="147">
        <v>18</v>
      </c>
      <c r="F40" s="147">
        <v>19</v>
      </c>
      <c r="G40" s="147">
        <v>8</v>
      </c>
      <c r="H40" s="147">
        <v>0</v>
      </c>
      <c r="I40" s="147">
        <v>0</v>
      </c>
      <c r="J40" s="147">
        <v>0</v>
      </c>
      <c r="K40" s="147">
        <v>0.1</v>
      </c>
    </row>
    <row r="41" spans="1:11" x14ac:dyDescent="0.25">
      <c r="A41" s="147" t="s">
        <v>1682</v>
      </c>
      <c r="B41" s="147" t="s">
        <v>1721</v>
      </c>
      <c r="C41" s="147">
        <v>18</v>
      </c>
      <c r="D41" s="147">
        <v>367650</v>
      </c>
      <c r="E41" s="147">
        <v>20</v>
      </c>
      <c r="F41" s="147">
        <v>21</v>
      </c>
      <c r="G41" s="147">
        <v>8</v>
      </c>
      <c r="H41" s="147">
        <v>0</v>
      </c>
      <c r="I41" s="147">
        <v>0</v>
      </c>
      <c r="J41" s="147">
        <v>5</v>
      </c>
      <c r="K41" s="147">
        <v>0.1</v>
      </c>
    </row>
    <row r="42" spans="1:11" x14ac:dyDescent="0.25">
      <c r="A42" s="147" t="s">
        <v>1682</v>
      </c>
      <c r="B42" s="147" t="s">
        <v>1722</v>
      </c>
      <c r="C42" s="147">
        <v>19</v>
      </c>
      <c r="D42" s="147">
        <v>552000</v>
      </c>
      <c r="E42" s="147">
        <v>21</v>
      </c>
      <c r="F42" s="147">
        <v>22</v>
      </c>
      <c r="G42" s="147">
        <v>8</v>
      </c>
      <c r="H42" s="147">
        <v>0</v>
      </c>
      <c r="I42" s="147">
        <v>0</v>
      </c>
      <c r="J42" s="147">
        <v>6</v>
      </c>
      <c r="K42" s="147">
        <v>0.1</v>
      </c>
    </row>
    <row r="43" spans="1:11" x14ac:dyDescent="0.25">
      <c r="A43" s="147" t="s">
        <v>1682</v>
      </c>
      <c r="B43" s="147" t="s">
        <v>1723</v>
      </c>
      <c r="C43" s="147">
        <v>20</v>
      </c>
      <c r="D43" s="147">
        <v>825000</v>
      </c>
      <c r="E43" s="147">
        <v>21</v>
      </c>
      <c r="F43" s="147">
        <v>23</v>
      </c>
      <c r="G43" s="147">
        <v>8</v>
      </c>
      <c r="H43" s="147">
        <v>-1</v>
      </c>
      <c r="I43" s="147">
        <v>0</v>
      </c>
      <c r="J43" s="147">
        <v>6</v>
      </c>
      <c r="K43" s="147">
        <v>1</v>
      </c>
    </row>
    <row r="44" spans="1:11" x14ac:dyDescent="0.25">
      <c r="A44" s="147" t="s">
        <v>1682</v>
      </c>
      <c r="B44" s="147" t="s">
        <v>1724</v>
      </c>
      <c r="C44" s="147">
        <v>20</v>
      </c>
      <c r="D44" s="147">
        <v>928000</v>
      </c>
      <c r="E44" s="147">
        <v>22</v>
      </c>
      <c r="F44" s="147">
        <v>22</v>
      </c>
      <c r="G44" s="147">
        <v>8</v>
      </c>
      <c r="H44" s="147">
        <v>0</v>
      </c>
      <c r="I44" s="147">
        <v>0</v>
      </c>
      <c r="J44" s="147">
        <v>6</v>
      </c>
      <c r="K44" s="147">
        <v>0.1</v>
      </c>
    </row>
    <row r="45" spans="1:11" x14ac:dyDescent="0.25">
      <c r="A45" s="147" t="s">
        <v>1725</v>
      </c>
      <c r="B45" s="147" t="s">
        <v>1726</v>
      </c>
      <c r="C45" s="147">
        <v>1</v>
      </c>
      <c r="D45" s="147">
        <v>110</v>
      </c>
      <c r="E45" s="147">
        <v>1</v>
      </c>
      <c r="F45" s="147">
        <v>3</v>
      </c>
      <c r="G45" s="147">
        <v>2</v>
      </c>
      <c r="H45" s="147">
        <v>-3</v>
      </c>
      <c r="I45" s="147">
        <v>-10</v>
      </c>
      <c r="J45" s="147">
        <v>3</v>
      </c>
      <c r="K45" s="147">
        <v>3</v>
      </c>
    </row>
    <row r="46" spans="1:11" x14ac:dyDescent="0.25">
      <c r="A46" s="147" t="s">
        <v>1725</v>
      </c>
      <c r="B46" s="147" t="s">
        <v>1727</v>
      </c>
      <c r="C46" s="147">
        <v>1</v>
      </c>
      <c r="D46" s="147">
        <v>250</v>
      </c>
      <c r="E46" s="147">
        <v>2</v>
      </c>
      <c r="F46" s="147">
        <v>5</v>
      </c>
      <c r="G46" s="147">
        <v>0</v>
      </c>
      <c r="H46" s="147">
        <v>-3</v>
      </c>
      <c r="I46" s="147">
        <v>-10</v>
      </c>
      <c r="J46" s="147">
        <v>0</v>
      </c>
      <c r="K46" s="147">
        <v>3</v>
      </c>
    </row>
    <row r="47" spans="1:11" x14ac:dyDescent="0.25">
      <c r="A47" s="147" t="s">
        <v>1725</v>
      </c>
      <c r="B47" s="147" t="s">
        <v>1728</v>
      </c>
      <c r="C47" s="147">
        <v>1</v>
      </c>
      <c r="D47" s="147">
        <v>415</v>
      </c>
      <c r="E47" s="147">
        <v>2</v>
      </c>
      <c r="F47" s="147">
        <v>4</v>
      </c>
      <c r="G47" s="147">
        <v>2</v>
      </c>
      <c r="H47" s="147">
        <v>-2</v>
      </c>
      <c r="I47" s="147">
        <v>-5</v>
      </c>
      <c r="J47" s="147">
        <v>0</v>
      </c>
      <c r="K47" s="147">
        <v>2</v>
      </c>
    </row>
    <row r="48" spans="1:11" x14ac:dyDescent="0.25">
      <c r="A48" s="147" t="s">
        <v>1725</v>
      </c>
      <c r="B48" s="147" t="s">
        <v>1729</v>
      </c>
      <c r="C48" s="147">
        <v>2</v>
      </c>
      <c r="D48" s="147">
        <v>465</v>
      </c>
      <c r="E48" s="147">
        <v>3</v>
      </c>
      <c r="F48" s="147">
        <v>5</v>
      </c>
      <c r="G48" s="147">
        <v>2</v>
      </c>
      <c r="H48" s="147">
        <v>-2</v>
      </c>
      <c r="I48" s="147">
        <v>-5</v>
      </c>
      <c r="J48" s="147">
        <v>1</v>
      </c>
      <c r="K48" s="147">
        <v>2</v>
      </c>
    </row>
    <row r="49" spans="1:11" x14ac:dyDescent="0.25">
      <c r="A49" s="147" t="s">
        <v>1725</v>
      </c>
      <c r="B49" s="147" t="s">
        <v>1730</v>
      </c>
      <c r="C49" s="147">
        <v>2</v>
      </c>
      <c r="D49" s="147">
        <v>755</v>
      </c>
      <c r="E49" s="147">
        <v>3</v>
      </c>
      <c r="F49" s="147">
        <v>6</v>
      </c>
      <c r="G49" s="147">
        <v>2</v>
      </c>
      <c r="H49" s="147">
        <v>-2</v>
      </c>
      <c r="I49" s="147">
        <v>-5</v>
      </c>
      <c r="J49" s="147">
        <v>0</v>
      </c>
      <c r="K49" s="147">
        <v>2</v>
      </c>
    </row>
    <row r="50" spans="1:11" x14ac:dyDescent="0.25">
      <c r="A50" s="147" t="s">
        <v>1725</v>
      </c>
      <c r="B50" s="147" t="s">
        <v>1731</v>
      </c>
      <c r="C50" s="147">
        <v>2</v>
      </c>
      <c r="D50" s="147">
        <v>1000</v>
      </c>
      <c r="E50" s="147">
        <v>4</v>
      </c>
      <c r="F50" s="147">
        <v>6</v>
      </c>
      <c r="G50" s="147">
        <v>2</v>
      </c>
      <c r="H50" s="147">
        <v>-3</v>
      </c>
      <c r="I50" s="147">
        <v>-10</v>
      </c>
      <c r="J50" s="147">
        <v>1</v>
      </c>
      <c r="K50" s="147">
        <v>3</v>
      </c>
    </row>
    <row r="51" spans="1:11" x14ac:dyDescent="0.25">
      <c r="A51" s="147" t="s">
        <v>1725</v>
      </c>
      <c r="B51" s="147" t="s">
        <v>1732</v>
      </c>
      <c r="C51" s="147">
        <v>3</v>
      </c>
      <c r="D51" s="147">
        <v>1220</v>
      </c>
      <c r="E51" s="147">
        <v>5</v>
      </c>
      <c r="F51" s="147">
        <v>8</v>
      </c>
      <c r="G51" s="147">
        <v>1</v>
      </c>
      <c r="H51" s="147">
        <v>-4</v>
      </c>
      <c r="I51" s="147">
        <v>-10</v>
      </c>
      <c r="J51" s="147">
        <v>1</v>
      </c>
      <c r="K51" s="147">
        <v>3</v>
      </c>
    </row>
    <row r="52" spans="1:11" x14ac:dyDescent="0.25">
      <c r="A52" s="147" t="s">
        <v>1725</v>
      </c>
      <c r="B52" s="147" t="s">
        <v>1733</v>
      </c>
      <c r="C52" s="147">
        <v>3</v>
      </c>
      <c r="D52" s="147">
        <v>1610</v>
      </c>
      <c r="E52" s="147">
        <v>5</v>
      </c>
      <c r="F52" s="147">
        <v>7</v>
      </c>
      <c r="G52" s="147">
        <v>2</v>
      </c>
      <c r="H52" s="147">
        <v>-2</v>
      </c>
      <c r="I52" s="147">
        <v>-10</v>
      </c>
      <c r="J52" s="147">
        <v>1</v>
      </c>
      <c r="K52" s="147">
        <v>3</v>
      </c>
    </row>
    <row r="53" spans="1:11" x14ac:dyDescent="0.25">
      <c r="A53" s="147" t="s">
        <v>1725</v>
      </c>
      <c r="B53" s="147" t="s">
        <v>1734</v>
      </c>
      <c r="C53" s="147">
        <v>4</v>
      </c>
      <c r="D53" s="147">
        <v>2275</v>
      </c>
      <c r="E53" s="147">
        <v>6</v>
      </c>
      <c r="F53" s="147">
        <v>8</v>
      </c>
      <c r="G53" s="147">
        <v>2</v>
      </c>
      <c r="H53" s="147">
        <v>-2</v>
      </c>
      <c r="I53" s="147">
        <v>-5</v>
      </c>
      <c r="J53" s="147">
        <v>1</v>
      </c>
      <c r="K53" s="147">
        <v>2</v>
      </c>
    </row>
    <row r="54" spans="1:11" x14ac:dyDescent="0.25">
      <c r="A54" s="147" t="s">
        <v>1725</v>
      </c>
      <c r="B54" s="147" t="s">
        <v>1735</v>
      </c>
      <c r="C54" s="147">
        <v>5</v>
      </c>
      <c r="D54" s="147">
        <v>2970</v>
      </c>
      <c r="E54" s="147">
        <v>8</v>
      </c>
      <c r="F54" s="147">
        <v>10</v>
      </c>
      <c r="G54" s="147">
        <v>2</v>
      </c>
      <c r="H54" s="147">
        <v>-2</v>
      </c>
      <c r="I54" s="147">
        <v>-5</v>
      </c>
      <c r="J54" s="147">
        <v>1</v>
      </c>
      <c r="K54" s="147">
        <v>2</v>
      </c>
    </row>
    <row r="55" spans="1:11" x14ac:dyDescent="0.25">
      <c r="A55" s="147" t="s">
        <v>1725</v>
      </c>
      <c r="B55" s="147" t="s">
        <v>1736</v>
      </c>
      <c r="C55" s="147">
        <v>6</v>
      </c>
      <c r="D55" s="147">
        <v>3910</v>
      </c>
      <c r="E55" s="147">
        <v>9</v>
      </c>
      <c r="F55" s="147">
        <v>11</v>
      </c>
      <c r="G55" s="147">
        <v>3</v>
      </c>
      <c r="H55" s="147">
        <v>-2</v>
      </c>
      <c r="I55" s="147">
        <v>-5</v>
      </c>
      <c r="J55" s="147">
        <v>1</v>
      </c>
      <c r="K55" s="147">
        <v>2</v>
      </c>
    </row>
    <row r="56" spans="1:11" x14ac:dyDescent="0.25">
      <c r="A56" s="147" t="s">
        <v>1725</v>
      </c>
      <c r="B56" s="147" t="s">
        <v>1737</v>
      </c>
      <c r="C56" s="147">
        <v>7</v>
      </c>
      <c r="D56" s="147">
        <v>7350</v>
      </c>
      <c r="E56" s="147">
        <v>10</v>
      </c>
      <c r="F56" s="147">
        <v>12</v>
      </c>
      <c r="G56" s="147">
        <v>2</v>
      </c>
      <c r="H56" s="147">
        <v>-3</v>
      </c>
      <c r="I56" s="147">
        <v>-10</v>
      </c>
      <c r="J56" s="147">
        <v>5</v>
      </c>
      <c r="K56" s="147">
        <v>3</v>
      </c>
    </row>
    <row r="57" spans="1:11" x14ac:dyDescent="0.25">
      <c r="A57" s="147" t="s">
        <v>1725</v>
      </c>
      <c r="B57" s="147" t="s">
        <v>1738</v>
      </c>
      <c r="C57" s="147">
        <v>7</v>
      </c>
      <c r="D57" s="147">
        <v>6300</v>
      </c>
      <c r="E57" s="147">
        <v>10</v>
      </c>
      <c r="F57" s="147">
        <v>13</v>
      </c>
      <c r="G57" s="147">
        <v>2</v>
      </c>
      <c r="H57" s="147">
        <v>-4</v>
      </c>
      <c r="I57" s="147">
        <v>-10</v>
      </c>
      <c r="J57" s="147">
        <v>2</v>
      </c>
      <c r="K57" s="147">
        <v>3</v>
      </c>
    </row>
    <row r="58" spans="1:11" x14ac:dyDescent="0.25">
      <c r="A58" s="147" t="s">
        <v>1725</v>
      </c>
      <c r="B58" s="147" t="s">
        <v>1739</v>
      </c>
      <c r="C58" s="147">
        <v>7</v>
      </c>
      <c r="D58" s="147">
        <v>5500</v>
      </c>
      <c r="E58" s="147">
        <v>10</v>
      </c>
      <c r="F58" s="147">
        <v>12</v>
      </c>
      <c r="G58" s="147">
        <v>3</v>
      </c>
      <c r="H58" s="147">
        <v>-2</v>
      </c>
      <c r="I58" s="147">
        <v>-5</v>
      </c>
      <c r="J58" s="147">
        <v>2</v>
      </c>
      <c r="K58" s="147">
        <v>2</v>
      </c>
    </row>
    <row r="59" spans="1:11" x14ac:dyDescent="0.25">
      <c r="A59" s="147" t="s">
        <v>1725</v>
      </c>
      <c r="B59" s="147" t="s">
        <v>1740</v>
      </c>
      <c r="C59" s="147">
        <v>8</v>
      </c>
      <c r="D59" s="147">
        <v>8420</v>
      </c>
      <c r="E59" s="147">
        <v>12</v>
      </c>
      <c r="F59" s="147">
        <v>14</v>
      </c>
      <c r="G59" s="147">
        <v>3</v>
      </c>
      <c r="H59" s="147">
        <v>-2</v>
      </c>
      <c r="I59" s="147">
        <v>-5</v>
      </c>
      <c r="J59" s="147">
        <v>3</v>
      </c>
      <c r="K59" s="147">
        <v>2</v>
      </c>
    </row>
    <row r="60" spans="1:11" x14ac:dyDescent="0.25">
      <c r="A60" s="147" t="s">
        <v>1725</v>
      </c>
      <c r="B60" s="147" t="s">
        <v>1741</v>
      </c>
      <c r="C60" s="147">
        <v>8</v>
      </c>
      <c r="D60" s="147">
        <v>10250</v>
      </c>
      <c r="E60" s="147">
        <v>13</v>
      </c>
      <c r="F60" s="147">
        <v>15</v>
      </c>
      <c r="G60" s="147">
        <v>2</v>
      </c>
      <c r="H60" s="147">
        <v>-3</v>
      </c>
      <c r="I60" s="147">
        <v>-10</v>
      </c>
      <c r="J60" s="147">
        <v>3</v>
      </c>
      <c r="K60" s="147">
        <v>3</v>
      </c>
    </row>
    <row r="61" spans="1:11" x14ac:dyDescent="0.25">
      <c r="A61" s="147" t="s">
        <v>1725</v>
      </c>
      <c r="B61" s="147" t="s">
        <v>1742</v>
      </c>
      <c r="C61" s="147">
        <v>9</v>
      </c>
      <c r="D61" s="147">
        <v>13100</v>
      </c>
      <c r="E61" s="147">
        <v>13</v>
      </c>
      <c r="F61" s="147">
        <v>15</v>
      </c>
      <c r="G61" s="147">
        <v>3</v>
      </c>
      <c r="H61" s="147">
        <v>0</v>
      </c>
      <c r="I61" s="147">
        <v>0</v>
      </c>
      <c r="J61" s="147">
        <v>3</v>
      </c>
      <c r="K61" s="147">
        <v>2</v>
      </c>
    </row>
    <row r="62" spans="1:11" x14ac:dyDescent="0.25">
      <c r="A62" s="147" t="s">
        <v>1725</v>
      </c>
      <c r="B62" s="147" t="s">
        <v>1743</v>
      </c>
      <c r="C62" s="147">
        <v>9</v>
      </c>
      <c r="D62" s="147">
        <v>14200</v>
      </c>
      <c r="E62" s="147">
        <v>14</v>
      </c>
      <c r="F62" s="147">
        <v>16</v>
      </c>
      <c r="G62" s="147">
        <v>3</v>
      </c>
      <c r="H62" s="147">
        <v>-2</v>
      </c>
      <c r="I62" s="147">
        <v>-5</v>
      </c>
      <c r="J62" s="147">
        <v>4</v>
      </c>
      <c r="K62" s="147">
        <v>2</v>
      </c>
    </row>
    <row r="63" spans="1:11" x14ac:dyDescent="0.25">
      <c r="A63" s="147" t="s">
        <v>1725</v>
      </c>
      <c r="B63" s="147" t="s">
        <v>1744</v>
      </c>
      <c r="C63" s="147">
        <v>10</v>
      </c>
      <c r="D63" s="147">
        <v>16950</v>
      </c>
      <c r="E63" s="147">
        <v>15</v>
      </c>
      <c r="F63" s="147">
        <v>18</v>
      </c>
      <c r="G63" s="147">
        <v>2</v>
      </c>
      <c r="H63" s="147">
        <v>-4</v>
      </c>
      <c r="I63" s="147">
        <v>-10</v>
      </c>
      <c r="J63" s="147">
        <v>3</v>
      </c>
      <c r="K63" s="147">
        <v>3</v>
      </c>
    </row>
    <row r="64" spans="1:11" x14ac:dyDescent="0.25">
      <c r="A64" s="147" t="s">
        <v>1725</v>
      </c>
      <c r="B64" s="147" t="s">
        <v>1745</v>
      </c>
      <c r="C64" s="147">
        <v>11</v>
      </c>
      <c r="D64" s="147">
        <v>24800</v>
      </c>
      <c r="E64" s="147">
        <v>15</v>
      </c>
      <c r="F64" s="147">
        <v>17</v>
      </c>
      <c r="G64" s="147">
        <v>3</v>
      </c>
      <c r="H64" s="147">
        <v>-3</v>
      </c>
      <c r="I64" s="147">
        <v>-10</v>
      </c>
      <c r="J64" s="147">
        <v>6</v>
      </c>
      <c r="K64" s="147">
        <v>3</v>
      </c>
    </row>
    <row r="65" spans="1:11" x14ac:dyDescent="0.25">
      <c r="A65" s="147" t="s">
        <v>1725</v>
      </c>
      <c r="B65" s="147" t="s">
        <v>1746</v>
      </c>
      <c r="C65" s="147">
        <v>11</v>
      </c>
      <c r="D65" s="147">
        <v>27100</v>
      </c>
      <c r="E65" s="147">
        <v>16</v>
      </c>
      <c r="F65" s="147">
        <v>18</v>
      </c>
      <c r="G65" s="147">
        <v>4</v>
      </c>
      <c r="H65" s="147">
        <v>-3</v>
      </c>
      <c r="I65" s="147">
        <v>-5</v>
      </c>
      <c r="J65" s="147">
        <v>4</v>
      </c>
      <c r="K65" s="147">
        <v>2</v>
      </c>
    </row>
    <row r="66" spans="1:11" x14ac:dyDescent="0.25">
      <c r="A66" s="147" t="s">
        <v>1725</v>
      </c>
      <c r="B66" s="147" t="s">
        <v>1747</v>
      </c>
      <c r="C66" s="147">
        <v>11</v>
      </c>
      <c r="D66" s="147">
        <v>23400</v>
      </c>
      <c r="E66" s="147">
        <v>16</v>
      </c>
      <c r="F66" s="147">
        <v>18</v>
      </c>
      <c r="G66" s="147">
        <v>3</v>
      </c>
      <c r="H66" s="147">
        <v>-2</v>
      </c>
      <c r="I66" s="147">
        <v>-5</v>
      </c>
      <c r="J66" s="147">
        <v>4</v>
      </c>
      <c r="K66" s="147">
        <v>2</v>
      </c>
    </row>
    <row r="67" spans="1:11" x14ac:dyDescent="0.25">
      <c r="A67" s="147" t="s">
        <v>1725</v>
      </c>
      <c r="B67" s="147" t="s">
        <v>1748</v>
      </c>
      <c r="C67" s="147">
        <v>12</v>
      </c>
      <c r="D67" s="147">
        <v>45200</v>
      </c>
      <c r="E67" s="147">
        <v>17</v>
      </c>
      <c r="F67" s="147">
        <v>19</v>
      </c>
      <c r="G67" s="147">
        <v>3</v>
      </c>
      <c r="H67" s="147">
        <v>-5</v>
      </c>
      <c r="I67" s="147">
        <v>-10</v>
      </c>
      <c r="J67" s="147">
        <v>5</v>
      </c>
      <c r="K67" s="147">
        <v>3</v>
      </c>
    </row>
    <row r="68" spans="1:11" x14ac:dyDescent="0.25">
      <c r="A68" s="147" t="s">
        <v>1725</v>
      </c>
      <c r="B68" s="147" t="s">
        <v>1749</v>
      </c>
      <c r="C68" s="147">
        <v>12</v>
      </c>
      <c r="D68" s="147">
        <v>42250</v>
      </c>
      <c r="E68" s="147">
        <v>17</v>
      </c>
      <c r="F68" s="147">
        <v>18</v>
      </c>
      <c r="G68" s="147">
        <v>4</v>
      </c>
      <c r="H68" s="147">
        <v>0</v>
      </c>
      <c r="I68" s="147">
        <v>0</v>
      </c>
      <c r="J68" s="147">
        <v>4</v>
      </c>
      <c r="K68" s="147">
        <v>2</v>
      </c>
    </row>
    <row r="69" spans="1:11" x14ac:dyDescent="0.25">
      <c r="A69" s="147" t="s">
        <v>1725</v>
      </c>
      <c r="B69" s="147" t="s">
        <v>1750</v>
      </c>
      <c r="C69" s="147">
        <v>12</v>
      </c>
      <c r="D69" s="147">
        <v>39650</v>
      </c>
      <c r="E69" s="147">
        <v>16</v>
      </c>
      <c r="F69" s="147">
        <v>18</v>
      </c>
      <c r="G69" s="147">
        <v>4</v>
      </c>
      <c r="H69" s="147">
        <v>-2</v>
      </c>
      <c r="I69" s="147">
        <v>-5</v>
      </c>
      <c r="J69" s="147">
        <v>5</v>
      </c>
      <c r="K69" s="147">
        <v>2</v>
      </c>
    </row>
    <row r="70" spans="1:11" x14ac:dyDescent="0.25">
      <c r="A70" s="147" t="s">
        <v>1725</v>
      </c>
      <c r="B70" s="147" t="s">
        <v>1751</v>
      </c>
      <c r="C70" s="147">
        <v>13</v>
      </c>
      <c r="D70" s="147">
        <v>53600</v>
      </c>
      <c r="E70" s="147">
        <v>18</v>
      </c>
      <c r="F70" s="147">
        <v>20</v>
      </c>
      <c r="G70" s="147">
        <v>4</v>
      </c>
      <c r="H70" s="147">
        <v>-2</v>
      </c>
      <c r="I70" s="147">
        <v>-5</v>
      </c>
      <c r="J70" s="147">
        <v>5</v>
      </c>
      <c r="K70" s="147">
        <v>2</v>
      </c>
    </row>
    <row r="71" spans="1:11" x14ac:dyDescent="0.25">
      <c r="A71" s="147" t="s">
        <v>1725</v>
      </c>
      <c r="B71" s="147" t="s">
        <v>1752</v>
      </c>
      <c r="C71" s="147">
        <v>14</v>
      </c>
      <c r="D71" s="147">
        <v>63750</v>
      </c>
      <c r="E71" s="147">
        <v>18</v>
      </c>
      <c r="F71" s="147">
        <v>20</v>
      </c>
      <c r="G71" s="147">
        <v>4</v>
      </c>
      <c r="H71" s="147">
        <v>-3</v>
      </c>
      <c r="I71" s="147">
        <v>-10</v>
      </c>
      <c r="J71" s="147">
        <v>7</v>
      </c>
      <c r="K71" s="147">
        <v>3</v>
      </c>
    </row>
    <row r="72" spans="1:11" x14ac:dyDescent="0.25">
      <c r="A72" s="147" t="s">
        <v>1725</v>
      </c>
      <c r="B72" s="147" t="s">
        <v>1753</v>
      </c>
      <c r="C72" s="147">
        <v>14</v>
      </c>
      <c r="D72" s="147">
        <v>71850</v>
      </c>
      <c r="E72" s="147">
        <v>19</v>
      </c>
      <c r="F72" s="147">
        <v>21</v>
      </c>
      <c r="G72" s="147">
        <v>4</v>
      </c>
      <c r="H72" s="147">
        <v>-2</v>
      </c>
      <c r="I72" s="147">
        <v>-5</v>
      </c>
      <c r="J72" s="147">
        <v>5</v>
      </c>
      <c r="K72" s="147">
        <v>2</v>
      </c>
    </row>
    <row r="73" spans="1:11" x14ac:dyDescent="0.25">
      <c r="A73" s="147" t="s">
        <v>1725</v>
      </c>
      <c r="B73" s="147" t="s">
        <v>1754</v>
      </c>
      <c r="C73" s="147">
        <v>15</v>
      </c>
      <c r="D73" s="147">
        <v>120900</v>
      </c>
      <c r="E73" s="147">
        <v>21</v>
      </c>
      <c r="F73" s="147">
        <v>22</v>
      </c>
      <c r="G73" s="147">
        <v>4</v>
      </c>
      <c r="H73" s="147">
        <v>0</v>
      </c>
      <c r="I73" s="147">
        <v>0</v>
      </c>
      <c r="J73" s="147">
        <v>5</v>
      </c>
      <c r="K73" s="147">
        <v>2</v>
      </c>
    </row>
    <row r="74" spans="1:11" x14ac:dyDescent="0.25">
      <c r="A74" s="147" t="s">
        <v>1725</v>
      </c>
      <c r="B74" s="147" t="s">
        <v>1755</v>
      </c>
      <c r="C74" s="147">
        <v>15</v>
      </c>
      <c r="D74" s="147">
        <v>94200</v>
      </c>
      <c r="E74" s="147">
        <v>20</v>
      </c>
      <c r="F74" s="147">
        <v>22</v>
      </c>
      <c r="G74" s="147">
        <v>4</v>
      </c>
      <c r="H74" s="147">
        <v>-2</v>
      </c>
      <c r="I74" s="147">
        <v>-5</v>
      </c>
      <c r="J74" s="147">
        <v>5</v>
      </c>
      <c r="K74" s="147">
        <v>2</v>
      </c>
    </row>
    <row r="75" spans="1:11" x14ac:dyDescent="0.25">
      <c r="A75" s="147" t="s">
        <v>1725</v>
      </c>
      <c r="B75" s="147" t="s">
        <v>1756</v>
      </c>
      <c r="C75" s="147">
        <v>16</v>
      </c>
      <c r="D75" s="147">
        <v>145500</v>
      </c>
      <c r="E75" s="147">
        <v>21</v>
      </c>
      <c r="F75" s="147">
        <v>23</v>
      </c>
      <c r="G75" s="147">
        <v>4</v>
      </c>
      <c r="H75" s="147">
        <v>-3</v>
      </c>
      <c r="I75" s="147">
        <v>-5</v>
      </c>
      <c r="J75" s="147">
        <v>6</v>
      </c>
      <c r="K75" s="147">
        <v>2</v>
      </c>
    </row>
    <row r="76" spans="1:11" x14ac:dyDescent="0.25">
      <c r="A76" s="147" t="s">
        <v>1725</v>
      </c>
      <c r="B76" s="147" t="s">
        <v>1757</v>
      </c>
      <c r="C76" s="147">
        <v>16</v>
      </c>
      <c r="D76" s="147">
        <v>163400</v>
      </c>
      <c r="E76" s="147">
        <v>22</v>
      </c>
      <c r="F76" s="147">
        <v>24</v>
      </c>
      <c r="G76" s="147">
        <v>4</v>
      </c>
      <c r="H76" s="147">
        <v>-3</v>
      </c>
      <c r="I76" s="147">
        <v>-5</v>
      </c>
      <c r="J76" s="147">
        <v>6</v>
      </c>
      <c r="K76" s="147">
        <v>2</v>
      </c>
    </row>
    <row r="77" spans="1:11" x14ac:dyDescent="0.25">
      <c r="A77" s="147" t="s">
        <v>1725</v>
      </c>
      <c r="B77" s="147" t="s">
        <v>1758</v>
      </c>
      <c r="C77" s="147">
        <v>17</v>
      </c>
      <c r="D77" s="147">
        <v>209000</v>
      </c>
      <c r="E77" s="147">
        <v>23</v>
      </c>
      <c r="F77" s="147">
        <v>27</v>
      </c>
      <c r="G77" s="147">
        <v>3</v>
      </c>
      <c r="H77" s="147">
        <v>-5</v>
      </c>
      <c r="I77" s="147">
        <v>-10</v>
      </c>
      <c r="J77" s="147">
        <v>6</v>
      </c>
      <c r="K77" s="147">
        <v>3</v>
      </c>
    </row>
    <row r="78" spans="1:11" x14ac:dyDescent="0.25">
      <c r="A78" s="147" t="s">
        <v>1725</v>
      </c>
      <c r="B78" s="147" t="s">
        <v>1759</v>
      </c>
      <c r="C78" s="147">
        <v>18</v>
      </c>
      <c r="D78" s="147">
        <v>415800</v>
      </c>
      <c r="E78" s="147">
        <v>24</v>
      </c>
      <c r="F78" s="147">
        <v>26</v>
      </c>
      <c r="G78" s="147">
        <v>4</v>
      </c>
      <c r="H78" s="147">
        <v>-3</v>
      </c>
      <c r="I78" s="147">
        <v>-5</v>
      </c>
      <c r="J78" s="147">
        <v>7</v>
      </c>
      <c r="K78" s="147">
        <v>2</v>
      </c>
    </row>
    <row r="79" spans="1:11" x14ac:dyDescent="0.25">
      <c r="A79" s="147" t="s">
        <v>1725</v>
      </c>
      <c r="B79" s="147" t="s">
        <v>1760</v>
      </c>
      <c r="C79" s="147">
        <v>18</v>
      </c>
      <c r="D79" s="147">
        <v>365650</v>
      </c>
      <c r="E79" s="147">
        <v>23</v>
      </c>
      <c r="F79" s="147">
        <v>24</v>
      </c>
      <c r="G79" s="147">
        <v>5</v>
      </c>
      <c r="H79" s="147">
        <v>0</v>
      </c>
      <c r="I79" s="147">
        <v>0</v>
      </c>
      <c r="J79" s="147">
        <v>4</v>
      </c>
      <c r="K79" s="147">
        <v>1</v>
      </c>
    </row>
    <row r="80" spans="1:11" x14ac:dyDescent="0.25">
      <c r="A80" s="147" t="s">
        <v>1725</v>
      </c>
      <c r="B80" s="147" t="s">
        <v>1761</v>
      </c>
      <c r="C80" s="147">
        <v>19</v>
      </c>
      <c r="D80" s="147">
        <v>610250</v>
      </c>
      <c r="E80" s="147">
        <v>25</v>
      </c>
      <c r="F80" s="147">
        <v>26</v>
      </c>
      <c r="G80" s="147">
        <v>5</v>
      </c>
      <c r="H80" s="147">
        <v>-3</v>
      </c>
      <c r="I80" s="147">
        <v>-5</v>
      </c>
      <c r="J80" s="147">
        <v>7</v>
      </c>
      <c r="K80" s="147">
        <v>2</v>
      </c>
    </row>
    <row r="81" spans="1:27" x14ac:dyDescent="0.25">
      <c r="A81" s="147" t="s">
        <v>1725</v>
      </c>
      <c r="B81" s="147" t="s">
        <v>1762</v>
      </c>
      <c r="C81" s="147">
        <v>20</v>
      </c>
      <c r="D81" s="147">
        <v>932000</v>
      </c>
      <c r="E81" s="147">
        <v>25</v>
      </c>
      <c r="F81" s="147">
        <v>28</v>
      </c>
      <c r="G81" s="147">
        <v>4</v>
      </c>
      <c r="H81" s="147">
        <v>-4</v>
      </c>
      <c r="I81" s="147">
        <v>-10</v>
      </c>
      <c r="J81" s="147">
        <v>7</v>
      </c>
      <c r="K81" s="147">
        <v>3</v>
      </c>
    </row>
    <row r="82" spans="1:27" x14ac:dyDescent="0.25">
      <c r="A82" s="147" t="s">
        <v>1725</v>
      </c>
      <c r="B82" s="147" t="s">
        <v>1763</v>
      </c>
      <c r="C82" s="147">
        <v>20</v>
      </c>
      <c r="D82" s="147">
        <v>827250</v>
      </c>
      <c r="E82" s="147">
        <v>26</v>
      </c>
      <c r="F82" s="147">
        <v>27</v>
      </c>
      <c r="G82" s="147">
        <v>5</v>
      </c>
      <c r="H82" s="147">
        <v>-2</v>
      </c>
      <c r="I82" s="147">
        <v>-5</v>
      </c>
      <c r="J82" s="147">
        <v>7</v>
      </c>
      <c r="K82" s="147">
        <v>2</v>
      </c>
    </row>
    <row r="83" spans="1:27" x14ac:dyDescent="0.25">
      <c r="A83" s="147" t="s">
        <v>1764</v>
      </c>
      <c r="B83" s="147" t="s">
        <v>1776</v>
      </c>
      <c r="C83" s="147">
        <v>5</v>
      </c>
      <c r="D83" s="147">
        <v>3450</v>
      </c>
      <c r="E83" s="147">
        <v>9</v>
      </c>
      <c r="F83" s="147">
        <v>12</v>
      </c>
      <c r="G83" s="147">
        <v>2</v>
      </c>
      <c r="H83" s="147">
        <v>-4</v>
      </c>
      <c r="I83" s="147">
        <v>0</v>
      </c>
      <c r="J83" s="147">
        <v>1</v>
      </c>
      <c r="M83" s="147">
        <v>30</v>
      </c>
      <c r="P83" s="147">
        <v>18</v>
      </c>
      <c r="Q83" s="147" t="s">
        <v>1778</v>
      </c>
      <c r="R83" s="147" t="s">
        <v>1296</v>
      </c>
      <c r="S83" s="147" t="s">
        <v>937</v>
      </c>
      <c r="T83" s="147" t="s">
        <v>186</v>
      </c>
      <c r="V83" s="147">
        <v>20</v>
      </c>
      <c r="W83" s="147" t="s">
        <v>1618</v>
      </c>
      <c r="X83" s="147">
        <v>1</v>
      </c>
      <c r="Z83" s="147">
        <v>20</v>
      </c>
      <c r="AA83" s="147" t="s">
        <v>1779</v>
      </c>
    </row>
    <row r="84" spans="1:27" x14ac:dyDescent="0.25">
      <c r="A84" s="147" t="s">
        <v>1764</v>
      </c>
      <c r="B84" s="147" t="s">
        <v>1780</v>
      </c>
      <c r="C84" s="147">
        <v>4</v>
      </c>
      <c r="D84" s="147">
        <v>2150</v>
      </c>
      <c r="E84" s="147">
        <v>0</v>
      </c>
      <c r="F84" s="147">
        <v>7</v>
      </c>
      <c r="G84" s="147">
        <v>0</v>
      </c>
      <c r="H84" s="147">
        <v>-10</v>
      </c>
      <c r="I84" s="147">
        <v>-15</v>
      </c>
      <c r="J84" s="147">
        <v>0</v>
      </c>
      <c r="M84" s="147">
        <v>15</v>
      </c>
      <c r="P84" s="147">
        <v>20</v>
      </c>
      <c r="Q84" s="147" t="s">
        <v>1781</v>
      </c>
      <c r="R84" s="147" t="s">
        <v>1296</v>
      </c>
      <c r="S84" s="147" t="s">
        <v>1220</v>
      </c>
      <c r="T84" s="147" t="s">
        <v>380</v>
      </c>
      <c r="U84" s="147">
        <v>5</v>
      </c>
      <c r="V84" s="147">
        <v>40</v>
      </c>
      <c r="W84" s="147" t="s">
        <v>1638</v>
      </c>
      <c r="X84" s="147">
        <v>0</v>
      </c>
      <c r="Z84" s="147">
        <v>34</v>
      </c>
      <c r="AA84" s="147" t="s">
        <v>1792</v>
      </c>
    </row>
    <row r="85" spans="1:27" x14ac:dyDescent="0.25">
      <c r="A85" s="147" t="s">
        <v>1764</v>
      </c>
      <c r="B85" s="147" t="s">
        <v>1782</v>
      </c>
      <c r="C85" s="147">
        <v>11</v>
      </c>
      <c r="D85" s="147">
        <v>27100</v>
      </c>
      <c r="E85" s="147">
        <v>12</v>
      </c>
      <c r="F85" s="147">
        <v>19</v>
      </c>
      <c r="G85" s="147">
        <v>3</v>
      </c>
      <c r="H85" s="147">
        <v>-5</v>
      </c>
      <c r="I85" s="147">
        <v>0</v>
      </c>
      <c r="J85" s="147">
        <v>4</v>
      </c>
      <c r="M85" s="147">
        <v>30</v>
      </c>
      <c r="N85" s="147" t="s">
        <v>1777</v>
      </c>
      <c r="P85" s="147">
        <v>22</v>
      </c>
      <c r="Q85" s="147" t="s">
        <v>1783</v>
      </c>
      <c r="R85" s="147" t="s">
        <v>1135</v>
      </c>
      <c r="S85" s="147" t="s">
        <v>937</v>
      </c>
      <c r="T85" s="147" t="s">
        <v>381</v>
      </c>
      <c r="U85" s="147">
        <v>10</v>
      </c>
      <c r="V85" s="147">
        <v>100</v>
      </c>
      <c r="W85" s="147" t="s">
        <v>1638</v>
      </c>
      <c r="X85" s="147">
        <v>3</v>
      </c>
      <c r="Z85" s="147">
        <v>40</v>
      </c>
      <c r="AA85" s="147" t="s">
        <v>1784</v>
      </c>
    </row>
    <row r="86" spans="1:27" x14ac:dyDescent="0.25">
      <c r="A86" s="147" t="s">
        <v>1764</v>
      </c>
      <c r="B86" s="147" t="s">
        <v>1785</v>
      </c>
      <c r="C86" s="147">
        <v>10</v>
      </c>
      <c r="D86" s="147">
        <v>19500</v>
      </c>
      <c r="E86" s="147">
        <v>10</v>
      </c>
      <c r="F86" s="147">
        <v>13</v>
      </c>
      <c r="G86" s="147">
        <v>5</v>
      </c>
      <c r="H86" s="147">
        <v>-4</v>
      </c>
      <c r="I86" s="194">
        <v>-5</v>
      </c>
      <c r="J86" s="147">
        <v>2</v>
      </c>
      <c r="M86" s="147">
        <v>25</v>
      </c>
      <c r="O86" s="147" t="s">
        <v>1786</v>
      </c>
      <c r="P86" s="147">
        <v>18</v>
      </c>
      <c r="Q86" s="147" t="s">
        <v>1778</v>
      </c>
      <c r="R86" s="147" t="s">
        <v>1089</v>
      </c>
      <c r="S86" s="147" t="s">
        <v>987</v>
      </c>
      <c r="T86" s="147" t="s">
        <v>380</v>
      </c>
      <c r="U86" s="147">
        <v>10</v>
      </c>
      <c r="V86" s="147">
        <v>40</v>
      </c>
      <c r="W86" s="147" t="s">
        <v>1638</v>
      </c>
      <c r="X86" s="147">
        <v>1</v>
      </c>
      <c r="Z86" s="147">
        <v>28</v>
      </c>
      <c r="AA86" s="147" t="s">
        <v>1787</v>
      </c>
    </row>
    <row r="87" spans="1:27" x14ac:dyDescent="0.25">
      <c r="A87" s="147" t="s">
        <v>1764</v>
      </c>
      <c r="B87" s="147" t="s">
        <v>1788</v>
      </c>
      <c r="C87" s="147">
        <v>15</v>
      </c>
      <c r="D87" s="147">
        <v>125500</v>
      </c>
      <c r="E87" s="147">
        <v>18</v>
      </c>
      <c r="F87" s="147">
        <v>24</v>
      </c>
      <c r="G87" s="147">
        <v>4</v>
      </c>
      <c r="H87" s="147">
        <v>-6</v>
      </c>
      <c r="I87" s="194">
        <v>-10</v>
      </c>
      <c r="J87" s="147">
        <v>2</v>
      </c>
      <c r="M87" s="147">
        <v>20</v>
      </c>
      <c r="P87" s="147">
        <v>29</v>
      </c>
      <c r="Q87" s="147" t="s">
        <v>1789</v>
      </c>
      <c r="R87" s="147" t="s">
        <v>1193</v>
      </c>
      <c r="S87" s="147" t="s">
        <v>1220</v>
      </c>
      <c r="T87" s="147" t="s">
        <v>380</v>
      </c>
      <c r="U87" s="147">
        <v>10</v>
      </c>
      <c r="V87" s="147">
        <v>100</v>
      </c>
      <c r="W87" s="147" t="s">
        <v>1638</v>
      </c>
      <c r="X87" s="147">
        <v>2</v>
      </c>
      <c r="Z87" s="147">
        <v>43</v>
      </c>
      <c r="AA87" s="147" t="s">
        <v>1790</v>
      </c>
    </row>
    <row r="94" spans="1:27" x14ac:dyDescent="0.25">
      <c r="K94" s="147">
        <v>0.1</v>
      </c>
    </row>
  </sheetData>
  <sheetProtection algorithmName="SHA-512" hashValue="9yxdwiDw5hS0JT+O1dmQWYI2lONndFU5aH5kgSkOj4xdA9lUkhQxHlg8fHkc9sm+2FLcNuRR1BAtOikKbgcZuQ==" saltValue="0ZR6R3/n0/3dawK//y+x1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H108"/>
  <sheetViews>
    <sheetView topLeftCell="A79" workbookViewId="0">
      <selection activeCell="G106" sqref="G106"/>
    </sheetView>
  </sheetViews>
  <sheetFormatPr defaultRowHeight="15" x14ac:dyDescent="0.25"/>
  <cols>
    <col min="1" max="1" width="18.7109375" style="147" bestFit="1" customWidth="1"/>
    <col min="2" max="2" width="18.85546875" style="147" bestFit="1" customWidth="1"/>
    <col min="3" max="3" width="7.7109375" style="147" customWidth="1"/>
    <col min="4" max="4" width="10.5703125" style="147" bestFit="1" customWidth="1"/>
    <col min="5" max="5" width="10" style="147" bestFit="1" customWidth="1"/>
    <col min="6" max="6" width="11.7109375" style="147" bestFit="1" customWidth="1"/>
    <col min="7" max="7" width="12.7109375" style="147" bestFit="1" customWidth="1"/>
    <col min="8" max="16384" width="9.140625" style="147"/>
  </cols>
  <sheetData>
    <row r="1" spans="1:5" x14ac:dyDescent="0.25">
      <c r="A1" s="147" t="s">
        <v>1613</v>
      </c>
      <c r="B1" s="147" t="s">
        <v>1603</v>
      </c>
      <c r="C1" s="147" t="s">
        <v>1604</v>
      </c>
      <c r="D1" s="147" t="s">
        <v>1614</v>
      </c>
      <c r="E1" s="147" t="s">
        <v>915</v>
      </c>
    </row>
    <row r="2" spans="1:5" x14ac:dyDescent="0.25">
      <c r="A2" s="147" t="s">
        <v>1673</v>
      </c>
      <c r="B2" s="147">
        <v>0</v>
      </c>
      <c r="C2" s="147">
        <v>0</v>
      </c>
      <c r="E2" s="147">
        <v>0</v>
      </c>
    </row>
    <row r="3" spans="1:5" x14ac:dyDescent="0.25">
      <c r="A3" s="147" t="s">
        <v>1658</v>
      </c>
      <c r="B3" s="147">
        <v>1</v>
      </c>
      <c r="C3" s="147">
        <v>3</v>
      </c>
      <c r="E3" s="147">
        <v>1</v>
      </c>
    </row>
    <row r="4" spans="1:5" x14ac:dyDescent="0.25">
      <c r="A4" s="147" t="s">
        <v>1659</v>
      </c>
      <c r="B4" s="147">
        <v>1</v>
      </c>
      <c r="C4" s="147">
        <v>25</v>
      </c>
      <c r="E4" s="147">
        <v>1</v>
      </c>
    </row>
    <row r="5" spans="1:5" x14ac:dyDescent="0.25">
      <c r="A5" s="147" t="s">
        <v>1657</v>
      </c>
      <c r="B5" s="147">
        <v>1</v>
      </c>
      <c r="C5" s="147">
        <v>10</v>
      </c>
      <c r="E5" s="147">
        <v>0.1</v>
      </c>
    </row>
    <row r="6" spans="1:5" x14ac:dyDescent="0.25">
      <c r="A6" s="147" t="s">
        <v>1656</v>
      </c>
      <c r="B6" s="147">
        <v>1</v>
      </c>
      <c r="C6" s="147">
        <v>1</v>
      </c>
      <c r="E6" s="147">
        <v>0.1</v>
      </c>
    </row>
    <row r="7" spans="1:5" x14ac:dyDescent="0.25">
      <c r="A7" s="147" t="s">
        <v>1660</v>
      </c>
      <c r="B7" s="147">
        <v>1</v>
      </c>
      <c r="C7" s="147">
        <v>5</v>
      </c>
      <c r="E7" s="147">
        <v>1</v>
      </c>
    </row>
    <row r="8" spans="1:5" x14ac:dyDescent="0.25">
      <c r="A8" s="147" t="s">
        <v>1661</v>
      </c>
      <c r="B8" s="147">
        <v>1</v>
      </c>
      <c r="C8" s="147">
        <v>5</v>
      </c>
      <c r="E8" s="147">
        <v>0.1</v>
      </c>
    </row>
    <row r="9" spans="1:5" x14ac:dyDescent="0.25">
      <c r="A9" s="147" t="s">
        <v>1662</v>
      </c>
      <c r="B9" s="147">
        <v>1</v>
      </c>
      <c r="C9" s="147">
        <v>10</v>
      </c>
      <c r="E9" s="147">
        <v>0.1</v>
      </c>
    </row>
    <row r="10" spans="1:5" x14ac:dyDescent="0.25">
      <c r="A10" s="147" t="s">
        <v>1663</v>
      </c>
      <c r="B10" s="147">
        <v>1</v>
      </c>
      <c r="C10" s="147">
        <v>2</v>
      </c>
      <c r="E10" s="147">
        <v>1</v>
      </c>
    </row>
    <row r="11" spans="1:5" x14ac:dyDescent="0.25">
      <c r="A11" s="147" t="s">
        <v>1664</v>
      </c>
      <c r="B11" s="147">
        <v>1</v>
      </c>
      <c r="C11" s="147">
        <v>50</v>
      </c>
      <c r="E11" s="147">
        <v>1</v>
      </c>
    </row>
    <row r="12" spans="1:5" x14ac:dyDescent="0.25">
      <c r="A12" s="147" t="s">
        <v>1605</v>
      </c>
      <c r="B12" s="147">
        <v>1</v>
      </c>
      <c r="C12" s="147">
        <v>400</v>
      </c>
      <c r="E12" s="147">
        <v>0.1</v>
      </c>
    </row>
    <row r="13" spans="1:5" x14ac:dyDescent="0.25">
      <c r="A13" s="147" t="s">
        <v>1606</v>
      </c>
      <c r="B13" s="147">
        <v>1</v>
      </c>
      <c r="C13" s="147">
        <v>100</v>
      </c>
      <c r="E13" s="147">
        <v>0.1</v>
      </c>
    </row>
    <row r="14" spans="1:5" x14ac:dyDescent="0.25">
      <c r="A14" s="147" t="s">
        <v>1607</v>
      </c>
      <c r="B14" s="147">
        <v>1</v>
      </c>
      <c r="C14" s="147">
        <v>3</v>
      </c>
      <c r="E14" s="147">
        <v>1</v>
      </c>
    </row>
    <row r="15" spans="1:5" x14ac:dyDescent="0.25">
      <c r="A15" s="147" t="s">
        <v>1608</v>
      </c>
      <c r="B15" s="147">
        <v>1</v>
      </c>
      <c r="C15" s="147">
        <v>25</v>
      </c>
      <c r="E15" s="147">
        <v>1</v>
      </c>
    </row>
    <row r="16" spans="1:5" x14ac:dyDescent="0.25">
      <c r="A16" s="147" t="s">
        <v>1609</v>
      </c>
      <c r="C16" s="147">
        <v>1</v>
      </c>
      <c r="E16" s="147">
        <v>1</v>
      </c>
    </row>
    <row r="17" spans="1:7" x14ac:dyDescent="0.25">
      <c r="A17" s="147" t="s">
        <v>1610</v>
      </c>
      <c r="C17" s="147">
        <v>1</v>
      </c>
      <c r="E17" s="147">
        <v>0.1</v>
      </c>
    </row>
    <row r="18" spans="1:7" x14ac:dyDescent="0.25">
      <c r="A18" s="147" t="s">
        <v>1611</v>
      </c>
      <c r="C18" s="147">
        <v>100</v>
      </c>
      <c r="E18" s="147">
        <v>0.1</v>
      </c>
    </row>
    <row r="19" spans="1:7" x14ac:dyDescent="0.25">
      <c r="A19" s="147" t="s">
        <v>1612</v>
      </c>
      <c r="C19" s="147">
        <v>1000</v>
      </c>
      <c r="E19" s="147">
        <v>1</v>
      </c>
    </row>
    <row r="20" spans="1:7" x14ac:dyDescent="0.25">
      <c r="A20" s="147" t="s">
        <v>1665</v>
      </c>
      <c r="C20" s="147">
        <v>1</v>
      </c>
      <c r="E20" s="147">
        <v>0.1</v>
      </c>
    </row>
    <row r="21" spans="1:7" x14ac:dyDescent="0.25">
      <c r="A21" s="147" t="s">
        <v>1666</v>
      </c>
      <c r="C21" s="147">
        <v>10</v>
      </c>
      <c r="E21" s="147">
        <v>0.1</v>
      </c>
    </row>
    <row r="22" spans="1:7" x14ac:dyDescent="0.25">
      <c r="A22" s="147" t="s">
        <v>1667</v>
      </c>
      <c r="C22" s="147">
        <v>1</v>
      </c>
      <c r="E22" s="147">
        <v>0.1</v>
      </c>
    </row>
    <row r="23" spans="1:7" x14ac:dyDescent="0.25">
      <c r="A23" s="147" t="s">
        <v>1668</v>
      </c>
      <c r="C23" s="147">
        <v>3</v>
      </c>
      <c r="E23" s="147">
        <v>0.1</v>
      </c>
    </row>
    <row r="24" spans="1:7" x14ac:dyDescent="0.25">
      <c r="A24" s="147" t="s">
        <v>1669</v>
      </c>
      <c r="C24" s="147">
        <v>5</v>
      </c>
      <c r="E24" s="147">
        <v>0.1</v>
      </c>
    </row>
    <row r="25" spans="1:7" x14ac:dyDescent="0.25">
      <c r="A25" s="147" t="s">
        <v>1670</v>
      </c>
      <c r="C25" s="147">
        <v>1</v>
      </c>
      <c r="E25" s="147">
        <v>1</v>
      </c>
    </row>
    <row r="26" spans="1:7" x14ac:dyDescent="0.25">
      <c r="A26" s="147" t="s">
        <v>1671</v>
      </c>
      <c r="C26" s="147">
        <v>1</v>
      </c>
      <c r="E26" s="147">
        <v>0.1</v>
      </c>
    </row>
    <row r="27" spans="1:7" x14ac:dyDescent="0.25">
      <c r="A27" s="147" t="s">
        <v>1647</v>
      </c>
      <c r="B27" s="147">
        <v>1</v>
      </c>
      <c r="C27" s="147">
        <v>5</v>
      </c>
      <c r="D27" s="147" t="s">
        <v>610</v>
      </c>
      <c r="E27" s="147">
        <v>0.1</v>
      </c>
      <c r="F27" s="147" t="s">
        <v>2017</v>
      </c>
    </row>
    <row r="28" spans="1:7" x14ac:dyDescent="0.25">
      <c r="A28" s="147" t="s">
        <v>1648</v>
      </c>
      <c r="B28" s="147">
        <v>2</v>
      </c>
      <c r="C28" s="147">
        <v>500</v>
      </c>
      <c r="D28" s="147" t="s">
        <v>610</v>
      </c>
      <c r="E28" s="147">
        <v>0.1</v>
      </c>
      <c r="F28" s="147" t="s">
        <v>2018</v>
      </c>
    </row>
    <row r="29" spans="1:7" x14ac:dyDescent="0.25">
      <c r="A29" s="147" t="s">
        <v>1649</v>
      </c>
      <c r="B29" s="147">
        <v>1</v>
      </c>
      <c r="C29" s="147">
        <v>7</v>
      </c>
      <c r="D29" s="147">
        <v>1</v>
      </c>
      <c r="E29" s="147">
        <v>0.1</v>
      </c>
      <c r="F29" s="147" t="s">
        <v>610</v>
      </c>
      <c r="G29" s="147" t="s">
        <v>1332</v>
      </c>
    </row>
    <row r="30" spans="1:7" x14ac:dyDescent="0.25">
      <c r="A30" s="147" t="s">
        <v>1650</v>
      </c>
      <c r="B30" s="147">
        <v>6</v>
      </c>
      <c r="C30" s="147">
        <v>4000</v>
      </c>
      <c r="D30" s="147" t="s">
        <v>610</v>
      </c>
      <c r="E30" s="147">
        <v>20</v>
      </c>
      <c r="F30" s="147" t="s">
        <v>610</v>
      </c>
      <c r="G30" s="147" t="s">
        <v>1332</v>
      </c>
    </row>
    <row r="31" spans="1:7" x14ac:dyDescent="0.25">
      <c r="A31" s="147" t="s">
        <v>1651</v>
      </c>
      <c r="B31" s="147">
        <v>12</v>
      </c>
      <c r="C31" s="147">
        <v>32000</v>
      </c>
      <c r="D31" s="147" t="s">
        <v>610</v>
      </c>
      <c r="E31" s="147">
        <v>40</v>
      </c>
      <c r="F31" s="147">
        <v>80</v>
      </c>
      <c r="G31" s="147" t="s">
        <v>1618</v>
      </c>
    </row>
    <row r="32" spans="1:7" x14ac:dyDescent="0.25">
      <c r="A32" s="147" t="s">
        <v>1652</v>
      </c>
      <c r="B32" s="147">
        <v>1</v>
      </c>
      <c r="C32" s="147">
        <v>100</v>
      </c>
      <c r="D32" s="147">
        <v>2</v>
      </c>
      <c r="E32" s="147">
        <v>0.1</v>
      </c>
      <c r="F32" s="147" t="s">
        <v>610</v>
      </c>
      <c r="G32" s="147" t="s">
        <v>1332</v>
      </c>
    </row>
    <row r="33" spans="1:7" x14ac:dyDescent="0.25">
      <c r="A33" s="147" t="s">
        <v>1653</v>
      </c>
      <c r="B33" s="147">
        <v>3</v>
      </c>
      <c r="C33" s="147">
        <v>1000</v>
      </c>
      <c r="D33" s="147">
        <v>2</v>
      </c>
      <c r="E33" s="147">
        <v>0.1</v>
      </c>
      <c r="F33" s="147" t="s">
        <v>610</v>
      </c>
      <c r="G33" s="147" t="s">
        <v>1332</v>
      </c>
    </row>
    <row r="34" spans="1:7" x14ac:dyDescent="0.25">
      <c r="A34" s="147" t="s">
        <v>1654</v>
      </c>
      <c r="B34" s="147">
        <v>6</v>
      </c>
      <c r="C34" s="147">
        <v>3600</v>
      </c>
      <c r="D34" s="147">
        <v>2</v>
      </c>
      <c r="E34" s="147">
        <v>0.1</v>
      </c>
      <c r="F34" s="147" t="s">
        <v>610</v>
      </c>
      <c r="G34" s="147" t="s">
        <v>1332</v>
      </c>
    </row>
    <row r="35" spans="1:7" x14ac:dyDescent="0.25">
      <c r="A35" s="147" t="s">
        <v>1655</v>
      </c>
      <c r="B35" s="147">
        <v>14</v>
      </c>
      <c r="C35" s="147">
        <v>60000</v>
      </c>
      <c r="D35" s="147">
        <v>2</v>
      </c>
      <c r="E35" s="147">
        <v>0.1</v>
      </c>
      <c r="F35" s="147" t="s">
        <v>610</v>
      </c>
      <c r="G35" s="147" t="s">
        <v>1332</v>
      </c>
    </row>
    <row r="36" spans="1:7" x14ac:dyDescent="0.25">
      <c r="A36" s="147" t="s">
        <v>1619</v>
      </c>
      <c r="B36" s="147">
        <v>1</v>
      </c>
      <c r="C36" s="147">
        <v>100</v>
      </c>
      <c r="D36" s="147">
        <v>2</v>
      </c>
      <c r="E36" s="147">
        <v>1</v>
      </c>
      <c r="F36" s="147" t="s">
        <v>610</v>
      </c>
      <c r="G36" s="147" t="s">
        <v>1332</v>
      </c>
    </row>
    <row r="37" spans="1:7" x14ac:dyDescent="0.25">
      <c r="A37" s="147" t="s">
        <v>1620</v>
      </c>
      <c r="B37" s="147">
        <v>1</v>
      </c>
      <c r="C37" s="147">
        <v>50</v>
      </c>
      <c r="D37" s="147">
        <v>1</v>
      </c>
      <c r="E37" s="147">
        <v>0.1</v>
      </c>
      <c r="F37" s="147" t="s">
        <v>610</v>
      </c>
      <c r="G37" s="147" t="s">
        <v>1332</v>
      </c>
    </row>
    <row r="38" spans="1:7" x14ac:dyDescent="0.25">
      <c r="A38" s="147" t="s">
        <v>1621</v>
      </c>
      <c r="B38" s="147">
        <v>5</v>
      </c>
      <c r="C38" s="147">
        <v>2700</v>
      </c>
      <c r="D38" s="147">
        <v>2</v>
      </c>
      <c r="E38" s="147">
        <v>1</v>
      </c>
      <c r="F38" s="147" t="s">
        <v>610</v>
      </c>
      <c r="G38" s="147" t="s">
        <v>1332</v>
      </c>
    </row>
    <row r="39" spans="1:7" x14ac:dyDescent="0.25">
      <c r="A39" s="147" t="s">
        <v>1622</v>
      </c>
      <c r="B39" s="147">
        <v>5</v>
      </c>
      <c r="C39" s="147">
        <v>440</v>
      </c>
      <c r="D39" s="147">
        <v>1</v>
      </c>
      <c r="E39" s="147">
        <v>0.1</v>
      </c>
      <c r="F39" s="147">
        <v>1</v>
      </c>
      <c r="G39" s="147">
        <v>1</v>
      </c>
    </row>
    <row r="40" spans="1:7" x14ac:dyDescent="0.25">
      <c r="A40" s="147" t="s">
        <v>1623</v>
      </c>
      <c r="B40" s="147">
        <v>7</v>
      </c>
      <c r="C40" s="147">
        <v>7000</v>
      </c>
      <c r="D40" s="147">
        <v>2</v>
      </c>
      <c r="E40" s="147">
        <v>50</v>
      </c>
      <c r="F40" s="147" t="s">
        <v>610</v>
      </c>
      <c r="G40" s="147" t="s">
        <v>1332</v>
      </c>
    </row>
    <row r="41" spans="1:7" x14ac:dyDescent="0.25">
      <c r="A41" s="147" t="s">
        <v>1624</v>
      </c>
      <c r="B41" s="147">
        <v>1</v>
      </c>
      <c r="C41" s="147">
        <v>25</v>
      </c>
      <c r="D41" s="147">
        <v>2</v>
      </c>
      <c r="E41" s="147">
        <v>1</v>
      </c>
      <c r="F41" s="147">
        <v>10</v>
      </c>
      <c r="G41" s="147" t="s">
        <v>1332</v>
      </c>
    </row>
    <row r="42" spans="1:7" x14ac:dyDescent="0.25">
      <c r="A42" s="147" t="s">
        <v>1625</v>
      </c>
      <c r="B42" s="147">
        <v>1</v>
      </c>
      <c r="C42" s="147">
        <v>1</v>
      </c>
      <c r="D42" s="147">
        <v>1</v>
      </c>
      <c r="E42" s="147">
        <v>0.1</v>
      </c>
      <c r="F42" s="147">
        <v>10</v>
      </c>
      <c r="G42" s="147" t="s">
        <v>1618</v>
      </c>
    </row>
    <row r="43" spans="1:7" x14ac:dyDescent="0.25">
      <c r="A43" s="147" t="s">
        <v>1626</v>
      </c>
      <c r="B43" s="147">
        <v>1</v>
      </c>
      <c r="C43" s="147">
        <v>1</v>
      </c>
      <c r="D43" s="147">
        <v>1</v>
      </c>
      <c r="E43" s="147">
        <v>0.1</v>
      </c>
      <c r="F43" s="147">
        <v>10</v>
      </c>
      <c r="G43" s="147" t="s">
        <v>1618</v>
      </c>
    </row>
    <row r="44" spans="1:7" x14ac:dyDescent="0.25">
      <c r="A44" s="147" t="s">
        <v>1627</v>
      </c>
      <c r="B44" s="147">
        <v>15</v>
      </c>
      <c r="C44" s="147">
        <v>2</v>
      </c>
      <c r="D44" s="147">
        <v>1</v>
      </c>
      <c r="E44" s="147">
        <v>10</v>
      </c>
      <c r="F44" s="147">
        <v>10</v>
      </c>
      <c r="G44" s="147" t="s">
        <v>1618</v>
      </c>
    </row>
    <row r="45" spans="1:7" x14ac:dyDescent="0.25">
      <c r="A45" s="147" t="s">
        <v>1628</v>
      </c>
      <c r="B45" s="147">
        <v>1</v>
      </c>
      <c r="C45" s="147">
        <v>5</v>
      </c>
      <c r="D45" s="147" t="s">
        <v>610</v>
      </c>
      <c r="E45" s="147" t="s">
        <v>610</v>
      </c>
      <c r="F45" s="147" t="s">
        <v>610</v>
      </c>
      <c r="G45" s="147" t="s">
        <v>1332</v>
      </c>
    </row>
    <row r="46" spans="1:7" x14ac:dyDescent="0.25">
      <c r="A46" s="147" t="s">
        <v>1629</v>
      </c>
      <c r="B46" s="147">
        <v>4</v>
      </c>
      <c r="C46" s="147">
        <v>350</v>
      </c>
      <c r="D46" s="147" t="s">
        <v>610</v>
      </c>
      <c r="E46" s="147">
        <v>1</v>
      </c>
      <c r="F46" s="147" t="s">
        <v>610</v>
      </c>
      <c r="G46" s="147" t="s">
        <v>1332</v>
      </c>
    </row>
    <row r="47" spans="1:7" x14ac:dyDescent="0.25">
      <c r="A47" s="147" t="s">
        <v>1630</v>
      </c>
      <c r="B47" s="147">
        <v>3</v>
      </c>
      <c r="C47" s="147">
        <f>B47^2</f>
        <v>9</v>
      </c>
      <c r="D47" s="147" t="s">
        <v>610</v>
      </c>
      <c r="E47" s="147">
        <v>0.1</v>
      </c>
      <c r="F47" s="147">
        <v>12</v>
      </c>
      <c r="G47" s="147" t="s">
        <v>1631</v>
      </c>
    </row>
    <row r="48" spans="1:7" x14ac:dyDescent="0.25">
      <c r="A48" s="147" t="s">
        <v>1632</v>
      </c>
      <c r="B48" s="147">
        <v>1</v>
      </c>
      <c r="C48" s="147">
        <v>150</v>
      </c>
      <c r="D48" s="147">
        <v>1</v>
      </c>
      <c r="E48" s="147">
        <v>0.1</v>
      </c>
      <c r="F48" s="147">
        <v>5</v>
      </c>
      <c r="G48" s="147" t="s">
        <v>1633</v>
      </c>
    </row>
    <row r="49" spans="1:8" x14ac:dyDescent="0.25">
      <c r="A49" s="147" t="s">
        <v>1634</v>
      </c>
      <c r="B49" s="147">
        <v>1</v>
      </c>
      <c r="C49" s="147">
        <v>15</v>
      </c>
      <c r="D49" s="147">
        <v>1</v>
      </c>
      <c r="E49" s="147">
        <v>0.1</v>
      </c>
      <c r="F49" s="147" t="s">
        <v>1635</v>
      </c>
      <c r="G49" s="147" t="s">
        <v>1332</v>
      </c>
    </row>
    <row r="50" spans="1:8" x14ac:dyDescent="0.25">
      <c r="A50" s="147" t="s">
        <v>1636</v>
      </c>
      <c r="B50" s="147">
        <v>1</v>
      </c>
      <c r="C50" s="147">
        <v>20</v>
      </c>
      <c r="D50" s="147" t="s">
        <v>610</v>
      </c>
      <c r="E50" s="147">
        <v>0.1</v>
      </c>
      <c r="F50" s="147" t="s">
        <v>610</v>
      </c>
      <c r="G50" s="147" t="s">
        <v>1638</v>
      </c>
    </row>
    <row r="51" spans="1:8" x14ac:dyDescent="0.25">
      <c r="A51" s="147" t="s">
        <v>1637</v>
      </c>
      <c r="B51" s="147">
        <v>2</v>
      </c>
      <c r="C51" s="147">
        <v>700</v>
      </c>
      <c r="D51" s="147" t="s">
        <v>610</v>
      </c>
      <c r="E51" s="147">
        <v>0.1</v>
      </c>
      <c r="F51" s="147">
        <v>20</v>
      </c>
      <c r="G51" s="147" t="s">
        <v>1631</v>
      </c>
    </row>
    <row r="52" spans="1:8" x14ac:dyDescent="0.25">
      <c r="A52" s="147" t="s">
        <v>1639</v>
      </c>
      <c r="B52" s="147">
        <v>2</v>
      </c>
      <c r="C52" s="147">
        <v>500</v>
      </c>
      <c r="D52" s="147" t="s">
        <v>610</v>
      </c>
      <c r="E52" s="147">
        <v>0.1</v>
      </c>
      <c r="F52" s="147">
        <v>20</v>
      </c>
      <c r="G52" s="147" t="s">
        <v>1332</v>
      </c>
    </row>
    <row r="53" spans="1:8" x14ac:dyDescent="0.25">
      <c r="A53" s="147" t="s">
        <v>1640</v>
      </c>
      <c r="B53" s="147">
        <v>2</v>
      </c>
      <c r="C53" s="147">
        <v>445</v>
      </c>
      <c r="D53" s="147" t="s">
        <v>610</v>
      </c>
      <c r="E53" s="147">
        <v>0.1</v>
      </c>
      <c r="F53" s="147" t="s">
        <v>610</v>
      </c>
      <c r="G53" s="147" t="s">
        <v>1638</v>
      </c>
    </row>
    <row r="54" spans="1:8" x14ac:dyDescent="0.25">
      <c r="A54" s="147" t="s">
        <v>1641</v>
      </c>
      <c r="B54" s="147">
        <v>5</v>
      </c>
      <c r="C54" s="147">
        <v>2725</v>
      </c>
      <c r="D54" s="147">
        <v>2</v>
      </c>
      <c r="E54" s="147">
        <v>0.1</v>
      </c>
      <c r="F54" s="147">
        <v>10</v>
      </c>
      <c r="G54" s="147" t="s">
        <v>1638</v>
      </c>
    </row>
    <row r="55" spans="1:8" x14ac:dyDescent="0.25">
      <c r="A55" s="147" t="s">
        <v>1642</v>
      </c>
      <c r="B55" s="147">
        <v>6</v>
      </c>
      <c r="C55" s="147">
        <v>4550</v>
      </c>
      <c r="D55" s="147" t="s">
        <v>610</v>
      </c>
      <c r="E55" s="147">
        <v>0.1</v>
      </c>
      <c r="F55" s="147">
        <v>20</v>
      </c>
      <c r="G55" s="147" t="s">
        <v>1618</v>
      </c>
    </row>
    <row r="56" spans="1:8" x14ac:dyDescent="0.25">
      <c r="A56" s="147" t="s">
        <v>1643</v>
      </c>
      <c r="B56" s="147">
        <v>7</v>
      </c>
      <c r="C56" s="147">
        <v>6000</v>
      </c>
      <c r="D56" s="147">
        <v>1</v>
      </c>
      <c r="E56" s="147">
        <v>0.1</v>
      </c>
      <c r="F56" s="147">
        <v>10</v>
      </c>
      <c r="G56" s="147" t="s">
        <v>1618</v>
      </c>
    </row>
    <row r="57" spans="1:8" x14ac:dyDescent="0.25">
      <c r="A57" s="147" t="s">
        <v>1644</v>
      </c>
      <c r="B57" s="147">
        <v>9</v>
      </c>
      <c r="C57" s="147">
        <v>15000</v>
      </c>
      <c r="D57" s="147" t="s">
        <v>610</v>
      </c>
      <c r="E57" s="147">
        <v>0.1</v>
      </c>
      <c r="F57" s="147">
        <v>40</v>
      </c>
      <c r="G57" s="147" t="s">
        <v>1645</v>
      </c>
    </row>
    <row r="58" spans="1:8" x14ac:dyDescent="0.25">
      <c r="A58" s="147" t="s">
        <v>1646</v>
      </c>
      <c r="B58" s="147">
        <v>16</v>
      </c>
      <c r="C58" s="147">
        <v>45000</v>
      </c>
      <c r="D58" s="147">
        <v>2</v>
      </c>
      <c r="E58" s="147">
        <v>20</v>
      </c>
      <c r="F58" s="147" t="s">
        <v>610</v>
      </c>
      <c r="G58" s="147" t="s">
        <v>1673</v>
      </c>
    </row>
    <row r="59" spans="1:8" x14ac:dyDescent="0.25">
      <c r="A59" t="s">
        <v>2019</v>
      </c>
      <c r="B59">
        <v>1</v>
      </c>
      <c r="C59">
        <v>150</v>
      </c>
      <c r="H59" t="s">
        <v>2064</v>
      </c>
    </row>
    <row r="60" spans="1:8" x14ac:dyDescent="0.25">
      <c r="A60" t="s">
        <v>2020</v>
      </c>
      <c r="B60">
        <v>1</v>
      </c>
      <c r="C60">
        <v>100</v>
      </c>
      <c r="H60" t="s">
        <v>2065</v>
      </c>
    </row>
    <row r="61" spans="1:8" x14ac:dyDescent="0.25">
      <c r="A61" t="s">
        <v>2021</v>
      </c>
      <c r="B61">
        <v>1</v>
      </c>
      <c r="C61">
        <v>250</v>
      </c>
      <c r="H61" t="s">
        <v>2066</v>
      </c>
    </row>
    <row r="62" spans="1:8" x14ac:dyDescent="0.25">
      <c r="A62" t="s">
        <v>2022</v>
      </c>
      <c r="B62">
        <v>1</v>
      </c>
      <c r="C62">
        <v>125</v>
      </c>
      <c r="H62" t="s">
        <v>2067</v>
      </c>
    </row>
    <row r="63" spans="1:8" x14ac:dyDescent="0.25">
      <c r="A63" t="s">
        <v>2023</v>
      </c>
      <c r="B63">
        <v>2</v>
      </c>
      <c r="C63">
        <v>625</v>
      </c>
      <c r="H63" t="s">
        <v>2068</v>
      </c>
    </row>
    <row r="64" spans="1:8" x14ac:dyDescent="0.25">
      <c r="A64" t="s">
        <v>2024</v>
      </c>
      <c r="B64">
        <v>3</v>
      </c>
      <c r="C64" s="204">
        <v>1750</v>
      </c>
      <c r="H64" t="s">
        <v>2069</v>
      </c>
    </row>
    <row r="65" spans="1:8" x14ac:dyDescent="0.25">
      <c r="A65" t="s">
        <v>2025</v>
      </c>
      <c r="B65">
        <v>3</v>
      </c>
      <c r="C65" s="204">
        <v>1450</v>
      </c>
      <c r="H65" t="s">
        <v>2070</v>
      </c>
    </row>
    <row r="66" spans="1:8" x14ac:dyDescent="0.25">
      <c r="A66" t="s">
        <v>2026</v>
      </c>
      <c r="B66">
        <v>3</v>
      </c>
      <c r="C66" s="204">
        <v>1350</v>
      </c>
      <c r="H66" t="s">
        <v>2071</v>
      </c>
    </row>
    <row r="67" spans="1:8" x14ac:dyDescent="0.25">
      <c r="A67" t="s">
        <v>2027</v>
      </c>
      <c r="B67">
        <v>4</v>
      </c>
      <c r="C67" s="204">
        <v>1900</v>
      </c>
      <c r="H67" t="s">
        <v>2072</v>
      </c>
    </row>
    <row r="68" spans="1:8" x14ac:dyDescent="0.25">
      <c r="A68" t="s">
        <v>2028</v>
      </c>
      <c r="B68">
        <v>5</v>
      </c>
      <c r="C68" s="204">
        <v>2600</v>
      </c>
      <c r="H68" t="s">
        <v>2073</v>
      </c>
    </row>
    <row r="69" spans="1:8" x14ac:dyDescent="0.25">
      <c r="A69" t="s">
        <v>2029</v>
      </c>
      <c r="B69">
        <v>5</v>
      </c>
      <c r="C69" s="204">
        <v>3025</v>
      </c>
      <c r="H69" t="s">
        <v>2074</v>
      </c>
    </row>
    <row r="70" spans="1:8" x14ac:dyDescent="0.25">
      <c r="A70" t="s">
        <v>2030</v>
      </c>
      <c r="B70">
        <v>5</v>
      </c>
      <c r="C70" s="204">
        <v>3050</v>
      </c>
      <c r="H70" t="s">
        <v>2075</v>
      </c>
    </row>
    <row r="71" spans="1:8" x14ac:dyDescent="0.25">
      <c r="A71" t="s">
        <v>2031</v>
      </c>
      <c r="B71">
        <v>5</v>
      </c>
      <c r="C71" s="204">
        <v>2825</v>
      </c>
      <c r="H71" t="s">
        <v>2076</v>
      </c>
    </row>
    <row r="72" spans="1:8" x14ac:dyDescent="0.25">
      <c r="A72" t="s">
        <v>2032</v>
      </c>
      <c r="B72">
        <v>6</v>
      </c>
      <c r="C72" s="204">
        <v>3850</v>
      </c>
      <c r="H72" t="s">
        <v>2077</v>
      </c>
    </row>
    <row r="73" spans="1:8" x14ac:dyDescent="0.25">
      <c r="A73" t="s">
        <v>2033</v>
      </c>
      <c r="B73">
        <v>7</v>
      </c>
      <c r="C73" s="204">
        <v>6950</v>
      </c>
      <c r="H73" t="s">
        <v>2078</v>
      </c>
    </row>
    <row r="74" spans="1:8" x14ac:dyDescent="0.25">
      <c r="A74" t="s">
        <v>2034</v>
      </c>
      <c r="B74">
        <v>8</v>
      </c>
      <c r="C74" s="204">
        <v>9000</v>
      </c>
      <c r="H74" t="s">
        <v>2079</v>
      </c>
    </row>
    <row r="75" spans="1:8" x14ac:dyDescent="0.25">
      <c r="A75" t="s">
        <v>2035</v>
      </c>
      <c r="B75">
        <v>8</v>
      </c>
      <c r="C75" s="204">
        <v>8525</v>
      </c>
      <c r="H75" t="s">
        <v>2080</v>
      </c>
    </row>
    <row r="76" spans="1:8" x14ac:dyDescent="0.25">
      <c r="A76" t="s">
        <v>2036</v>
      </c>
      <c r="B76">
        <v>8</v>
      </c>
      <c r="C76" s="204">
        <v>8800</v>
      </c>
      <c r="H76" t="s">
        <v>2081</v>
      </c>
    </row>
    <row r="77" spans="1:8" x14ac:dyDescent="0.25">
      <c r="A77" t="s">
        <v>2037</v>
      </c>
      <c r="B77">
        <v>9</v>
      </c>
      <c r="C77" s="204">
        <v>17975</v>
      </c>
      <c r="H77" t="s">
        <v>2082</v>
      </c>
    </row>
    <row r="78" spans="1:8" x14ac:dyDescent="0.25">
      <c r="A78" t="s">
        <v>2038</v>
      </c>
      <c r="B78">
        <v>11</v>
      </c>
      <c r="C78" s="204">
        <v>24750</v>
      </c>
      <c r="H78" t="s">
        <v>2083</v>
      </c>
    </row>
    <row r="79" spans="1:8" x14ac:dyDescent="0.25">
      <c r="A79" t="s">
        <v>2039</v>
      </c>
      <c r="B79">
        <v>12</v>
      </c>
      <c r="C79" s="204">
        <v>48850</v>
      </c>
      <c r="H79" t="s">
        <v>2084</v>
      </c>
    </row>
    <row r="80" spans="1:8" x14ac:dyDescent="0.25">
      <c r="A80" t="s">
        <v>2040</v>
      </c>
      <c r="B80">
        <v>12</v>
      </c>
      <c r="C80" s="204">
        <v>32900</v>
      </c>
      <c r="H80" t="s">
        <v>2085</v>
      </c>
    </row>
    <row r="81" spans="1:8" x14ac:dyDescent="0.25">
      <c r="A81" t="s">
        <v>2041</v>
      </c>
      <c r="B81">
        <v>13</v>
      </c>
      <c r="C81" s="204">
        <v>48950</v>
      </c>
      <c r="H81" t="s">
        <v>2086</v>
      </c>
    </row>
    <row r="82" spans="1:8" x14ac:dyDescent="0.25">
      <c r="A82" t="s">
        <v>2042</v>
      </c>
      <c r="B82">
        <v>14</v>
      </c>
      <c r="C82" s="204">
        <v>70150</v>
      </c>
      <c r="H82" t="s">
        <v>2087</v>
      </c>
    </row>
    <row r="83" spans="1:8" x14ac:dyDescent="0.25">
      <c r="A83" t="s">
        <v>2043</v>
      </c>
      <c r="B83">
        <v>14</v>
      </c>
      <c r="C83" s="204">
        <v>105000</v>
      </c>
      <c r="H83" t="s">
        <v>2088</v>
      </c>
    </row>
    <row r="84" spans="1:8" x14ac:dyDescent="0.25">
      <c r="A84" t="s">
        <v>2044</v>
      </c>
      <c r="B84">
        <v>14</v>
      </c>
      <c r="C84" s="204">
        <v>71000</v>
      </c>
      <c r="H84" t="s">
        <v>2089</v>
      </c>
    </row>
    <row r="85" spans="1:8" x14ac:dyDescent="0.25">
      <c r="A85" t="s">
        <v>2045</v>
      </c>
      <c r="B85">
        <v>16</v>
      </c>
      <c r="C85" s="204">
        <v>163500</v>
      </c>
      <c r="H85" t="s">
        <v>2090</v>
      </c>
    </row>
    <row r="86" spans="1:8" x14ac:dyDescent="0.25">
      <c r="A86" t="s">
        <v>2046</v>
      </c>
      <c r="B86">
        <v>19</v>
      </c>
      <c r="C86" s="204">
        <v>542000</v>
      </c>
      <c r="H86" t="s">
        <v>2091</v>
      </c>
    </row>
    <row r="87" spans="1:8" x14ac:dyDescent="0.25">
      <c r="A87" t="s">
        <v>2047</v>
      </c>
      <c r="B87">
        <v>1</v>
      </c>
      <c r="C87">
        <v>95</v>
      </c>
      <c r="H87" t="s">
        <v>2092</v>
      </c>
    </row>
    <row r="88" spans="1:8" x14ac:dyDescent="0.25">
      <c r="A88" t="s">
        <v>2048</v>
      </c>
      <c r="B88">
        <v>2</v>
      </c>
      <c r="C88">
        <v>755</v>
      </c>
      <c r="H88" t="s">
        <v>2093</v>
      </c>
    </row>
    <row r="89" spans="1:8" x14ac:dyDescent="0.25">
      <c r="A89" t="s">
        <v>2049</v>
      </c>
      <c r="B89">
        <v>2</v>
      </c>
      <c r="C89">
        <v>625</v>
      </c>
      <c r="H89" t="s">
        <v>2094</v>
      </c>
    </row>
    <row r="90" spans="1:8" x14ac:dyDescent="0.25">
      <c r="A90" t="s">
        <v>2050</v>
      </c>
      <c r="B90">
        <v>2</v>
      </c>
      <c r="C90">
        <v>500</v>
      </c>
      <c r="H90" t="s">
        <v>2095</v>
      </c>
    </row>
    <row r="91" spans="1:8" x14ac:dyDescent="0.25">
      <c r="A91" t="s">
        <v>2051</v>
      </c>
      <c r="B91">
        <v>3</v>
      </c>
      <c r="C91" t="s">
        <v>2052</v>
      </c>
      <c r="H91" t="s">
        <v>2096</v>
      </c>
    </row>
    <row r="92" spans="1:8" x14ac:dyDescent="0.25">
      <c r="A92" t="s">
        <v>2053</v>
      </c>
      <c r="B92">
        <v>3</v>
      </c>
      <c r="C92" s="204">
        <v>1200</v>
      </c>
      <c r="H92" t="s">
        <v>2097</v>
      </c>
    </row>
    <row r="93" spans="1:8" x14ac:dyDescent="0.25">
      <c r="A93" t="s">
        <v>2054</v>
      </c>
      <c r="B93">
        <v>4</v>
      </c>
      <c r="C93" s="204">
        <v>2150</v>
      </c>
      <c r="H93" t="s">
        <v>2098</v>
      </c>
    </row>
    <row r="94" spans="1:8" x14ac:dyDescent="0.25">
      <c r="A94" t="s">
        <v>2055</v>
      </c>
      <c r="B94">
        <v>6</v>
      </c>
      <c r="C94" s="204">
        <v>4050</v>
      </c>
      <c r="H94" t="s">
        <v>2099</v>
      </c>
    </row>
    <row r="95" spans="1:8" x14ac:dyDescent="0.25">
      <c r="A95" t="s">
        <v>2056</v>
      </c>
      <c r="B95">
        <v>10</v>
      </c>
      <c r="C95" s="204">
        <v>19125</v>
      </c>
      <c r="H95" t="s">
        <v>2100</v>
      </c>
    </row>
    <row r="96" spans="1:8" x14ac:dyDescent="0.25">
      <c r="A96" t="s">
        <v>2057</v>
      </c>
      <c r="B96">
        <v>16</v>
      </c>
      <c r="C96" s="204">
        <v>181500</v>
      </c>
      <c r="H96" t="s">
        <v>2101</v>
      </c>
    </row>
    <row r="97" spans="1:8" x14ac:dyDescent="0.25">
      <c r="A97" t="s">
        <v>2058</v>
      </c>
      <c r="B97">
        <v>3</v>
      </c>
      <c r="C97">
        <v>1400</v>
      </c>
      <c r="H97" t="s">
        <v>2102</v>
      </c>
    </row>
    <row r="98" spans="1:8" x14ac:dyDescent="0.25">
      <c r="A98" t="s">
        <v>2059</v>
      </c>
      <c r="B98">
        <v>7</v>
      </c>
      <c r="C98">
        <v>6500</v>
      </c>
      <c r="H98" t="s">
        <v>2103</v>
      </c>
    </row>
    <row r="99" spans="1:8" x14ac:dyDescent="0.25">
      <c r="A99" t="s">
        <v>2060</v>
      </c>
      <c r="B99">
        <v>14</v>
      </c>
      <c r="C99">
        <v>75000</v>
      </c>
      <c r="H99" t="s">
        <v>2104</v>
      </c>
    </row>
    <row r="100" spans="1:8" x14ac:dyDescent="0.25">
      <c r="A100" t="s">
        <v>2061</v>
      </c>
      <c r="B100">
        <v>3</v>
      </c>
      <c r="C100">
        <v>1400</v>
      </c>
      <c r="H100" t="s">
        <v>2105</v>
      </c>
    </row>
    <row r="101" spans="1:8" x14ac:dyDescent="0.25">
      <c r="A101" t="s">
        <v>2061</v>
      </c>
      <c r="B101">
        <v>7</v>
      </c>
      <c r="C101">
        <v>6500</v>
      </c>
      <c r="H101" t="s">
        <v>2106</v>
      </c>
    </row>
    <row r="102" spans="1:8" x14ac:dyDescent="0.25">
      <c r="A102" t="s">
        <v>2061</v>
      </c>
      <c r="B102">
        <v>14</v>
      </c>
      <c r="C102">
        <v>75000</v>
      </c>
      <c r="H102" t="s">
        <v>2107</v>
      </c>
    </row>
    <row r="103" spans="1:8" x14ac:dyDescent="0.25">
      <c r="A103" t="s">
        <v>2062</v>
      </c>
      <c r="B103">
        <v>3</v>
      </c>
      <c r="C103">
        <v>1400</v>
      </c>
      <c r="H103" t="s">
        <v>2108</v>
      </c>
    </row>
    <row r="104" spans="1:8" x14ac:dyDescent="0.25">
      <c r="A104" t="s">
        <v>2062</v>
      </c>
      <c r="B104">
        <v>7</v>
      </c>
      <c r="C104">
        <v>6500</v>
      </c>
      <c r="H104" t="s">
        <v>2109</v>
      </c>
    </row>
    <row r="105" spans="1:8" x14ac:dyDescent="0.25">
      <c r="A105" t="s">
        <v>2062</v>
      </c>
      <c r="B105">
        <v>14</v>
      </c>
      <c r="C105">
        <v>75000</v>
      </c>
      <c r="H105" t="s">
        <v>2110</v>
      </c>
    </row>
    <row r="106" spans="1:8" x14ac:dyDescent="0.25">
      <c r="A106" t="s">
        <v>2063</v>
      </c>
      <c r="B106">
        <v>3</v>
      </c>
      <c r="C106">
        <v>1400</v>
      </c>
      <c r="H106" t="s">
        <v>2111</v>
      </c>
    </row>
    <row r="107" spans="1:8" x14ac:dyDescent="0.25">
      <c r="A107" t="s">
        <v>2063</v>
      </c>
      <c r="B107">
        <v>7</v>
      </c>
      <c r="C107">
        <v>6500</v>
      </c>
      <c r="H107" t="s">
        <v>2112</v>
      </c>
    </row>
    <row r="108" spans="1:8" x14ac:dyDescent="0.25">
      <c r="A108" t="s">
        <v>2063</v>
      </c>
      <c r="B108">
        <v>14</v>
      </c>
      <c r="C108">
        <v>75000</v>
      </c>
      <c r="H108" t="s">
        <v>2113</v>
      </c>
    </row>
  </sheetData>
  <sheetProtection algorithmName="SHA-512" hashValue="yIdRcgU3l46uAqPWwoI4cAEgKxNNz1NbgjXSNwwjwX6hQDJYCdmo5bpF74ncoc8Tf5SgsPTVN2XNPrvawe/45A==" saltValue="+wwm3suhmSawXCsOyj3wyg==" spinCount="100000" sheet="1" objects="1" scenarios="1" selectLockedCells="1" selectUn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'Pick Lists'!$H$3:$H$22</xm:f>
          </x14:formula1>
          <xm:sqref>B47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E248"/>
  <sheetViews>
    <sheetView workbookViewId="0">
      <pane ySplit="1" topLeftCell="A2" activePane="bottomLeft" state="frozen"/>
      <selection pane="bottomLeft" activeCell="P7" sqref="P7:P8"/>
    </sheetView>
  </sheetViews>
  <sheetFormatPr defaultRowHeight="15" x14ac:dyDescent="0.25"/>
  <cols>
    <col min="1" max="1" width="6.5703125" style="147" bestFit="1" customWidth="1"/>
    <col min="2" max="2" width="11" style="147" bestFit="1" customWidth="1"/>
    <col min="3" max="3" width="16" style="147" bestFit="1" customWidth="1"/>
    <col min="4" max="4" width="28.28515625" style="147" bestFit="1" customWidth="1"/>
    <col min="5" max="5" width="14.7109375" style="147" customWidth="1"/>
    <col min="6" max="6" width="6" style="147" bestFit="1" customWidth="1"/>
    <col min="7" max="7" width="7.5703125" style="147" bestFit="1" customWidth="1"/>
    <col min="8" max="8" width="8.85546875" style="147" bestFit="1" customWidth="1"/>
    <col min="9" max="10" width="7.140625" style="147" bestFit="1" customWidth="1"/>
    <col min="11" max="11" width="7.140625" style="147" customWidth="1"/>
    <col min="12" max="12" width="11.28515625" style="147" bestFit="1" customWidth="1"/>
    <col min="13" max="13" width="9.28515625" style="147" bestFit="1" customWidth="1"/>
    <col min="14" max="16" width="9.28515625" style="147" customWidth="1"/>
    <col min="17" max="17" width="5.42578125" style="147" bestFit="1" customWidth="1"/>
    <col min="18" max="18" width="10.28515625" style="147" bestFit="1" customWidth="1"/>
    <col min="19" max="19" width="10.7109375" style="147" bestFit="1" customWidth="1"/>
    <col min="20" max="20" width="10" style="147" bestFit="1" customWidth="1"/>
    <col min="21" max="21" width="10.7109375" style="147" bestFit="1" customWidth="1"/>
    <col min="22" max="22" width="10" style="147" bestFit="1" customWidth="1"/>
    <col min="23" max="23" width="10.7109375" style="147" bestFit="1" customWidth="1"/>
    <col min="24" max="24" width="10" style="147" bestFit="1" customWidth="1"/>
    <col min="25" max="25" width="10.7109375" style="147" bestFit="1" customWidth="1"/>
    <col min="26" max="26" width="10" style="147" bestFit="1" customWidth="1"/>
    <col min="27" max="27" width="10.7109375" style="147" bestFit="1" customWidth="1"/>
    <col min="28" max="28" width="10" style="147" bestFit="1" customWidth="1"/>
    <col min="29" max="29" width="10.7109375" style="147" bestFit="1" customWidth="1"/>
    <col min="30" max="30" width="10" style="147" bestFit="1" customWidth="1"/>
    <col min="31" max="31" width="10.7109375" style="147" bestFit="1" customWidth="1"/>
    <col min="32" max="16384" width="9.140625" style="147"/>
  </cols>
  <sheetData>
    <row r="1" spans="1:31" x14ac:dyDescent="0.25">
      <c r="A1" s="147" t="s">
        <v>899</v>
      </c>
      <c r="B1" s="147" t="s">
        <v>900</v>
      </c>
      <c r="C1" s="147" t="s">
        <v>902</v>
      </c>
      <c r="D1" s="147" t="s">
        <v>903</v>
      </c>
      <c r="E1" s="147" t="s">
        <v>901</v>
      </c>
      <c r="F1" s="147" t="s">
        <v>904</v>
      </c>
      <c r="G1" s="147" t="s">
        <v>905</v>
      </c>
      <c r="H1" s="147" t="s">
        <v>906</v>
      </c>
      <c r="I1" s="147" t="s">
        <v>907</v>
      </c>
      <c r="J1" s="147" t="s">
        <v>908</v>
      </c>
      <c r="K1" s="147" t="s">
        <v>909</v>
      </c>
      <c r="L1" s="147" t="s">
        <v>910</v>
      </c>
      <c r="M1" s="147" t="s">
        <v>911</v>
      </c>
      <c r="N1" s="147" t="s">
        <v>912</v>
      </c>
      <c r="O1" s="147" t="s">
        <v>913</v>
      </c>
      <c r="P1" s="147" t="s">
        <v>914</v>
      </c>
      <c r="Q1" s="147" t="s">
        <v>915</v>
      </c>
      <c r="R1" s="147" t="s">
        <v>916</v>
      </c>
      <c r="S1" s="147" t="s">
        <v>917</v>
      </c>
      <c r="T1" s="147" t="s">
        <v>918</v>
      </c>
      <c r="U1" s="147" t="s">
        <v>919</v>
      </c>
      <c r="V1" s="147" t="s">
        <v>920</v>
      </c>
      <c r="W1" s="147" t="s">
        <v>921</v>
      </c>
      <c r="X1" s="147" t="s">
        <v>922</v>
      </c>
      <c r="Y1" s="147" t="s">
        <v>923</v>
      </c>
      <c r="Z1" s="147" t="s">
        <v>924</v>
      </c>
      <c r="AA1" s="147" t="s">
        <v>925</v>
      </c>
      <c r="AB1" s="147" t="s">
        <v>926</v>
      </c>
      <c r="AC1" s="147" t="s">
        <v>927</v>
      </c>
      <c r="AD1" s="147" t="s">
        <v>928</v>
      </c>
      <c r="AE1" s="147" t="s">
        <v>929</v>
      </c>
    </row>
    <row r="2" spans="1:31" x14ac:dyDescent="0.25">
      <c r="D2" s="147">
        <v>0</v>
      </c>
    </row>
    <row r="3" spans="1:31" x14ac:dyDescent="0.25">
      <c r="A3" s="147" t="s">
        <v>930</v>
      </c>
      <c r="B3" s="147" t="s">
        <v>931</v>
      </c>
      <c r="C3" s="147" t="s">
        <v>933</v>
      </c>
      <c r="D3" s="147" t="s">
        <v>934</v>
      </c>
      <c r="E3" s="147" t="s">
        <v>932</v>
      </c>
      <c r="G3" s="147">
        <v>0</v>
      </c>
      <c r="H3" s="147" t="s">
        <v>936</v>
      </c>
      <c r="I3" s="147" t="s">
        <v>937</v>
      </c>
      <c r="L3" s="147" t="s">
        <v>935</v>
      </c>
      <c r="N3" s="147">
        <v>1</v>
      </c>
      <c r="P3" s="147">
        <v>1</v>
      </c>
      <c r="Q3" s="147">
        <v>0</v>
      </c>
      <c r="R3" s="147" t="s">
        <v>938</v>
      </c>
      <c r="T3" s="147" t="s">
        <v>1572</v>
      </c>
    </row>
    <row r="4" spans="1:31" x14ac:dyDescent="0.25">
      <c r="A4" s="147" t="s">
        <v>930</v>
      </c>
      <c r="B4" s="147" t="s">
        <v>931</v>
      </c>
      <c r="C4" s="147" t="s">
        <v>933</v>
      </c>
      <c r="D4" s="147" t="s">
        <v>940</v>
      </c>
      <c r="E4" s="147" t="s">
        <v>932</v>
      </c>
      <c r="F4" s="147">
        <v>0</v>
      </c>
      <c r="G4" s="147">
        <v>0</v>
      </c>
      <c r="H4" s="147" t="s">
        <v>941</v>
      </c>
      <c r="I4" s="147" t="s">
        <v>937</v>
      </c>
      <c r="L4" s="147" t="s">
        <v>935</v>
      </c>
      <c r="N4" s="147">
        <v>1</v>
      </c>
      <c r="P4" s="147">
        <v>1</v>
      </c>
      <c r="Q4" s="147">
        <v>0.1</v>
      </c>
      <c r="R4" s="147" t="s">
        <v>943</v>
      </c>
      <c r="T4" s="147" t="s">
        <v>1573</v>
      </c>
    </row>
    <row r="5" spans="1:31" x14ac:dyDescent="0.25">
      <c r="A5" s="147" t="s">
        <v>930</v>
      </c>
      <c r="B5" s="147" t="s">
        <v>931</v>
      </c>
      <c r="C5" s="147" t="s">
        <v>933</v>
      </c>
      <c r="D5" s="147" t="s">
        <v>944</v>
      </c>
      <c r="E5" s="147" t="s">
        <v>932</v>
      </c>
      <c r="F5" s="147">
        <v>1</v>
      </c>
      <c r="G5" s="147">
        <v>90</v>
      </c>
      <c r="H5" s="147" t="s">
        <v>945</v>
      </c>
      <c r="I5" s="147" t="s">
        <v>937</v>
      </c>
      <c r="L5" s="147" t="s">
        <v>935</v>
      </c>
      <c r="N5" s="147">
        <v>1</v>
      </c>
      <c r="P5" s="147">
        <v>1</v>
      </c>
      <c r="Q5" s="147">
        <v>0.1</v>
      </c>
      <c r="R5" s="147" t="s">
        <v>943</v>
      </c>
      <c r="T5" s="147" t="s">
        <v>1574</v>
      </c>
    </row>
    <row r="6" spans="1:31" x14ac:dyDescent="0.25">
      <c r="A6" s="147" t="s">
        <v>930</v>
      </c>
      <c r="B6" s="147" t="s">
        <v>931</v>
      </c>
      <c r="C6" s="147" t="s">
        <v>933</v>
      </c>
      <c r="D6" s="147" t="s">
        <v>946</v>
      </c>
      <c r="E6" s="147" t="s">
        <v>932</v>
      </c>
      <c r="F6" s="147">
        <v>1</v>
      </c>
      <c r="G6" s="147">
        <v>100</v>
      </c>
      <c r="H6" s="147" t="s">
        <v>945</v>
      </c>
      <c r="I6" s="147" t="s">
        <v>937</v>
      </c>
      <c r="L6" s="147" t="s">
        <v>935</v>
      </c>
      <c r="N6" s="147">
        <v>1</v>
      </c>
      <c r="P6" s="147">
        <v>1</v>
      </c>
      <c r="Q6" s="147">
        <v>0.1</v>
      </c>
      <c r="R6" s="147" t="s">
        <v>943</v>
      </c>
    </row>
    <row r="7" spans="1:31" x14ac:dyDescent="0.25">
      <c r="A7" s="147" t="s">
        <v>930</v>
      </c>
      <c r="B7" s="147" t="s">
        <v>931</v>
      </c>
      <c r="C7" s="147" t="s">
        <v>933</v>
      </c>
      <c r="D7" s="147" t="s">
        <v>947</v>
      </c>
      <c r="E7" s="147" t="s">
        <v>932</v>
      </c>
      <c r="F7" s="147">
        <v>1</v>
      </c>
      <c r="G7" s="147">
        <v>95</v>
      </c>
      <c r="H7" s="147" t="s">
        <v>945</v>
      </c>
      <c r="I7" s="147" t="s">
        <v>948</v>
      </c>
      <c r="L7" s="147" t="s">
        <v>935</v>
      </c>
      <c r="N7" s="147">
        <v>1</v>
      </c>
      <c r="P7" s="147">
        <v>1</v>
      </c>
      <c r="Q7" s="147">
        <v>0.1</v>
      </c>
      <c r="R7" s="147" t="s">
        <v>943</v>
      </c>
      <c r="T7" s="147" t="s">
        <v>1574</v>
      </c>
    </row>
    <row r="8" spans="1:31" x14ac:dyDescent="0.25">
      <c r="A8" s="147" t="s">
        <v>930</v>
      </c>
      <c r="B8" s="147" t="s">
        <v>931</v>
      </c>
      <c r="C8" s="147" t="s">
        <v>933</v>
      </c>
      <c r="D8" s="147" t="s">
        <v>949</v>
      </c>
      <c r="E8" s="147" t="s">
        <v>932</v>
      </c>
      <c r="F8" s="147">
        <v>2</v>
      </c>
      <c r="G8" s="147">
        <v>475</v>
      </c>
      <c r="H8" s="147" t="s">
        <v>941</v>
      </c>
      <c r="I8" s="147" t="s">
        <v>948</v>
      </c>
      <c r="L8" s="147" t="s">
        <v>935</v>
      </c>
      <c r="N8" s="147">
        <v>1</v>
      </c>
      <c r="P8" s="147">
        <v>1</v>
      </c>
      <c r="Q8" s="147">
        <v>0.1</v>
      </c>
      <c r="R8" s="147" t="s">
        <v>943</v>
      </c>
    </row>
    <row r="9" spans="1:31" x14ac:dyDescent="0.25">
      <c r="A9" s="147" t="s">
        <v>930</v>
      </c>
      <c r="B9" s="147" t="s">
        <v>931</v>
      </c>
      <c r="C9" s="147" t="s">
        <v>933</v>
      </c>
      <c r="D9" s="147" t="s">
        <v>950</v>
      </c>
      <c r="E9" s="147" t="s">
        <v>932</v>
      </c>
      <c r="F9" s="147">
        <v>7</v>
      </c>
      <c r="G9" s="147">
        <v>6000</v>
      </c>
      <c r="H9" s="147" t="s">
        <v>951</v>
      </c>
      <c r="I9" s="147" t="s">
        <v>948</v>
      </c>
      <c r="L9" s="147" t="s">
        <v>935</v>
      </c>
      <c r="N9" s="147">
        <v>1</v>
      </c>
      <c r="P9" s="147">
        <v>1</v>
      </c>
      <c r="Q9" s="147">
        <v>0.1</v>
      </c>
      <c r="R9" s="147" t="s">
        <v>952</v>
      </c>
      <c r="T9" s="147" t="s">
        <v>1574</v>
      </c>
    </row>
    <row r="10" spans="1:31" x14ac:dyDescent="0.25">
      <c r="A10" s="147" t="s">
        <v>930</v>
      </c>
      <c r="B10" s="147" t="s">
        <v>931</v>
      </c>
      <c r="C10" s="147" t="s">
        <v>933</v>
      </c>
      <c r="D10" s="147" t="s">
        <v>953</v>
      </c>
      <c r="E10" s="147" t="s">
        <v>932</v>
      </c>
      <c r="F10" s="147">
        <v>8</v>
      </c>
      <c r="G10" s="147">
        <v>9500</v>
      </c>
      <c r="H10" s="147" t="s">
        <v>954</v>
      </c>
      <c r="I10" s="147" t="s">
        <v>948</v>
      </c>
      <c r="L10" s="147" t="s">
        <v>935</v>
      </c>
      <c r="N10" s="147">
        <v>1</v>
      </c>
      <c r="P10" s="147">
        <v>1</v>
      </c>
      <c r="Q10" s="147">
        <v>0.1</v>
      </c>
      <c r="R10" s="147" t="s">
        <v>955</v>
      </c>
      <c r="T10" s="147" t="s">
        <v>1575</v>
      </c>
      <c r="U10" s="147">
        <v>20</v>
      </c>
      <c r="V10" s="147" t="s">
        <v>1576</v>
      </c>
      <c r="W10" s="147">
        <v>1</v>
      </c>
    </row>
    <row r="11" spans="1:31" x14ac:dyDescent="0.25">
      <c r="A11" s="147" t="s">
        <v>930</v>
      </c>
      <c r="B11" s="147" t="s">
        <v>931</v>
      </c>
      <c r="C11" s="147" t="s">
        <v>933</v>
      </c>
      <c r="D11" s="147" t="s">
        <v>956</v>
      </c>
      <c r="E11" s="147" t="s">
        <v>932</v>
      </c>
      <c r="F11" s="147">
        <v>9</v>
      </c>
      <c r="G11" s="147">
        <v>14200</v>
      </c>
      <c r="H11" s="147" t="s">
        <v>957</v>
      </c>
      <c r="I11" s="147" t="s">
        <v>937</v>
      </c>
      <c r="L11" s="147" t="s">
        <v>958</v>
      </c>
      <c r="N11" s="147">
        <v>1</v>
      </c>
      <c r="P11" s="147">
        <v>1</v>
      </c>
      <c r="Q11" s="147">
        <v>0.1</v>
      </c>
      <c r="R11" s="147" t="s">
        <v>959</v>
      </c>
      <c r="T11" s="147" t="s">
        <v>1577</v>
      </c>
      <c r="V11" s="147" t="s">
        <v>1575</v>
      </c>
      <c r="W11" s="147">
        <v>20</v>
      </c>
      <c r="X11" s="147" t="s">
        <v>1576</v>
      </c>
      <c r="Y11" s="147">
        <v>2</v>
      </c>
      <c r="Z11" s="147" t="s">
        <v>1578</v>
      </c>
    </row>
    <row r="12" spans="1:31" x14ac:dyDescent="0.25">
      <c r="A12" s="147" t="s">
        <v>930</v>
      </c>
      <c r="B12" s="147" t="s">
        <v>931</v>
      </c>
      <c r="C12" s="147" t="s">
        <v>933</v>
      </c>
      <c r="D12" s="147" t="s">
        <v>961</v>
      </c>
      <c r="E12" s="147" t="s">
        <v>932</v>
      </c>
      <c r="F12" s="147">
        <v>10</v>
      </c>
      <c r="G12" s="147">
        <v>16100</v>
      </c>
      <c r="H12" s="147" t="s">
        <v>962</v>
      </c>
      <c r="I12" s="147" t="s">
        <v>937</v>
      </c>
      <c r="L12" s="147" t="s">
        <v>935</v>
      </c>
      <c r="N12" s="147">
        <v>1</v>
      </c>
      <c r="P12" s="147">
        <v>1</v>
      </c>
      <c r="Q12" s="147">
        <v>0.1</v>
      </c>
      <c r="R12" s="147" t="s">
        <v>955</v>
      </c>
      <c r="T12" s="147" t="s">
        <v>1575</v>
      </c>
      <c r="U12" s="147">
        <v>20</v>
      </c>
      <c r="V12" s="147" t="s">
        <v>1576</v>
      </c>
      <c r="W12" s="147">
        <v>1</v>
      </c>
    </row>
    <row r="13" spans="1:31" x14ac:dyDescent="0.25">
      <c r="A13" s="147" t="s">
        <v>930</v>
      </c>
      <c r="B13" s="147" t="s">
        <v>931</v>
      </c>
      <c r="C13" s="147" t="s">
        <v>933</v>
      </c>
      <c r="D13" s="147" t="s">
        <v>963</v>
      </c>
      <c r="E13" s="147" t="s">
        <v>932</v>
      </c>
      <c r="F13" s="147">
        <v>11</v>
      </c>
      <c r="G13" s="147">
        <v>26000</v>
      </c>
      <c r="H13" s="147" t="s">
        <v>964</v>
      </c>
      <c r="I13" s="147" t="s">
        <v>948</v>
      </c>
      <c r="L13" s="147" t="s">
        <v>935</v>
      </c>
      <c r="N13" s="147">
        <v>1</v>
      </c>
      <c r="P13" s="147">
        <v>1</v>
      </c>
      <c r="Q13" s="147">
        <v>0.1</v>
      </c>
      <c r="R13" s="147" t="s">
        <v>943</v>
      </c>
    </row>
    <row r="14" spans="1:31" x14ac:dyDescent="0.25">
      <c r="A14" s="147" t="s">
        <v>930</v>
      </c>
      <c r="B14" s="147" t="s">
        <v>931</v>
      </c>
      <c r="C14" s="147" t="s">
        <v>933</v>
      </c>
      <c r="D14" s="147" t="s">
        <v>965</v>
      </c>
      <c r="E14" s="147" t="s">
        <v>932</v>
      </c>
      <c r="F14" s="147">
        <v>12</v>
      </c>
      <c r="G14" s="147">
        <v>32800</v>
      </c>
      <c r="H14" s="147" t="s">
        <v>966</v>
      </c>
      <c r="I14" s="147" t="s">
        <v>948</v>
      </c>
      <c r="L14" s="147" t="s">
        <v>935</v>
      </c>
      <c r="N14" s="147">
        <v>1</v>
      </c>
      <c r="P14" s="147">
        <v>1</v>
      </c>
      <c r="Q14" s="147">
        <v>0.1</v>
      </c>
      <c r="R14" s="147" t="s">
        <v>952</v>
      </c>
      <c r="T14" s="147" t="s">
        <v>1574</v>
      </c>
    </row>
    <row r="15" spans="1:31" x14ac:dyDescent="0.25">
      <c r="A15" s="147" t="s">
        <v>930</v>
      </c>
      <c r="B15" s="147" t="s">
        <v>931</v>
      </c>
      <c r="C15" s="147" t="s">
        <v>933</v>
      </c>
      <c r="D15" s="147" t="s">
        <v>967</v>
      </c>
      <c r="E15" s="147" t="s">
        <v>932</v>
      </c>
      <c r="F15" s="147">
        <v>13</v>
      </c>
      <c r="G15" s="147">
        <v>52500</v>
      </c>
      <c r="H15" s="147" t="s">
        <v>968</v>
      </c>
      <c r="I15" s="147" t="s">
        <v>937</v>
      </c>
      <c r="L15" s="147" t="s">
        <v>935</v>
      </c>
      <c r="N15" s="147">
        <v>1</v>
      </c>
      <c r="P15" s="147">
        <v>1</v>
      </c>
      <c r="Q15" s="147">
        <v>0.1</v>
      </c>
      <c r="R15" s="147" t="s">
        <v>955</v>
      </c>
      <c r="T15" s="147" t="s">
        <v>1575</v>
      </c>
      <c r="U15" s="147">
        <v>20</v>
      </c>
      <c r="V15" s="147" t="s">
        <v>1576</v>
      </c>
      <c r="W15" s="147">
        <v>1</v>
      </c>
    </row>
    <row r="16" spans="1:31" x14ac:dyDescent="0.25">
      <c r="A16" s="147" t="s">
        <v>930</v>
      </c>
      <c r="B16" s="147" t="s">
        <v>931</v>
      </c>
      <c r="C16" s="147" t="s">
        <v>933</v>
      </c>
      <c r="D16" s="147" t="s">
        <v>969</v>
      </c>
      <c r="E16" s="147" t="s">
        <v>932</v>
      </c>
      <c r="F16" s="147">
        <v>14</v>
      </c>
      <c r="G16" s="147">
        <v>64400</v>
      </c>
      <c r="H16" s="147" t="s">
        <v>970</v>
      </c>
      <c r="I16" s="147" t="s">
        <v>948</v>
      </c>
      <c r="L16" s="147" t="s">
        <v>935</v>
      </c>
      <c r="N16" s="147">
        <v>1</v>
      </c>
      <c r="P16" s="147">
        <v>1</v>
      </c>
      <c r="Q16" s="147">
        <v>0.1</v>
      </c>
      <c r="R16" s="147" t="s">
        <v>952</v>
      </c>
      <c r="T16" s="147" t="s">
        <v>1574</v>
      </c>
    </row>
    <row r="17" spans="1:26" x14ac:dyDescent="0.25">
      <c r="A17" s="147" t="s">
        <v>930</v>
      </c>
      <c r="B17" s="147" t="s">
        <v>931</v>
      </c>
      <c r="C17" s="147" t="s">
        <v>933</v>
      </c>
      <c r="D17" s="147" t="s">
        <v>971</v>
      </c>
      <c r="E17" s="147" t="s">
        <v>932</v>
      </c>
      <c r="F17" s="147">
        <v>15</v>
      </c>
      <c r="G17" s="147">
        <v>109250</v>
      </c>
      <c r="H17" s="147" t="s">
        <v>972</v>
      </c>
      <c r="I17" s="147" t="s">
        <v>948</v>
      </c>
      <c r="L17" s="147" t="s">
        <v>935</v>
      </c>
      <c r="N17" s="147">
        <v>1</v>
      </c>
      <c r="P17" s="147">
        <v>1</v>
      </c>
      <c r="Q17" s="147">
        <v>0.1</v>
      </c>
      <c r="R17" s="147" t="s">
        <v>955</v>
      </c>
      <c r="T17" s="147" t="s">
        <v>1575</v>
      </c>
      <c r="U17" s="147">
        <v>20</v>
      </c>
      <c r="V17" s="147" t="s">
        <v>1576</v>
      </c>
      <c r="W17" s="147">
        <v>1</v>
      </c>
    </row>
    <row r="18" spans="1:26" x14ac:dyDescent="0.25">
      <c r="A18" s="147" t="s">
        <v>930</v>
      </c>
      <c r="B18" s="147" t="s">
        <v>931</v>
      </c>
      <c r="C18" s="147" t="s">
        <v>933</v>
      </c>
      <c r="D18" s="147" t="s">
        <v>973</v>
      </c>
      <c r="E18" s="147" t="s">
        <v>932</v>
      </c>
      <c r="F18" s="147">
        <v>16</v>
      </c>
      <c r="G18" s="147">
        <v>185300</v>
      </c>
      <c r="H18" s="147" t="s">
        <v>974</v>
      </c>
      <c r="I18" s="147" t="s">
        <v>937</v>
      </c>
      <c r="L18" s="147" t="s">
        <v>975</v>
      </c>
      <c r="N18" s="147">
        <v>1</v>
      </c>
      <c r="P18" s="147">
        <v>1</v>
      </c>
      <c r="Q18" s="147">
        <v>0.1</v>
      </c>
      <c r="R18" s="147" t="s">
        <v>960</v>
      </c>
      <c r="T18" s="147" t="s">
        <v>1575</v>
      </c>
      <c r="U18" s="147">
        <v>20</v>
      </c>
      <c r="V18" s="147" t="s">
        <v>1576</v>
      </c>
      <c r="W18" s="147">
        <v>2</v>
      </c>
      <c r="X18" s="147" t="s">
        <v>1579</v>
      </c>
      <c r="Z18" s="147" t="s">
        <v>1578</v>
      </c>
    </row>
    <row r="19" spans="1:26" x14ac:dyDescent="0.25">
      <c r="A19" s="147" t="s">
        <v>930</v>
      </c>
      <c r="B19" s="147" t="s">
        <v>931</v>
      </c>
      <c r="C19" s="147" t="s">
        <v>933</v>
      </c>
      <c r="D19" s="147" t="s">
        <v>977</v>
      </c>
      <c r="E19" s="147" t="s">
        <v>932</v>
      </c>
      <c r="F19" s="147">
        <v>17</v>
      </c>
      <c r="G19" s="147">
        <v>214850</v>
      </c>
      <c r="H19" s="147" t="s">
        <v>978</v>
      </c>
      <c r="I19" s="147" t="s">
        <v>937</v>
      </c>
      <c r="L19" s="147" t="s">
        <v>935</v>
      </c>
      <c r="N19" s="147">
        <v>1</v>
      </c>
      <c r="P19" s="147">
        <v>1</v>
      </c>
      <c r="Q19" s="147">
        <v>0.1</v>
      </c>
      <c r="R19" s="147" t="s">
        <v>955</v>
      </c>
      <c r="T19" s="147" t="s">
        <v>1575</v>
      </c>
      <c r="U19" s="147">
        <v>20</v>
      </c>
      <c r="V19" s="147" t="s">
        <v>1576</v>
      </c>
      <c r="W19" s="147">
        <v>1</v>
      </c>
    </row>
    <row r="20" spans="1:26" x14ac:dyDescent="0.25">
      <c r="A20" s="147" t="s">
        <v>930</v>
      </c>
      <c r="B20" s="147" t="s">
        <v>931</v>
      </c>
      <c r="C20" s="147" t="s">
        <v>933</v>
      </c>
      <c r="D20" s="147" t="s">
        <v>979</v>
      </c>
      <c r="E20" s="147" t="s">
        <v>932</v>
      </c>
      <c r="F20" s="147">
        <v>17</v>
      </c>
      <c r="G20" s="147">
        <v>275000</v>
      </c>
      <c r="H20" s="147" t="s">
        <v>980</v>
      </c>
      <c r="I20" s="147" t="s">
        <v>948</v>
      </c>
      <c r="L20" s="147" t="s">
        <v>935</v>
      </c>
      <c r="N20" s="147">
        <v>1</v>
      </c>
      <c r="P20" s="147">
        <v>1</v>
      </c>
      <c r="Q20" s="147">
        <v>0.1</v>
      </c>
      <c r="R20" s="147" t="s">
        <v>952</v>
      </c>
      <c r="T20" s="147" t="s">
        <v>1574</v>
      </c>
    </row>
    <row r="21" spans="1:26" x14ac:dyDescent="0.25">
      <c r="A21" s="147" t="s">
        <v>930</v>
      </c>
      <c r="B21" s="147" t="s">
        <v>931</v>
      </c>
      <c r="C21" s="147" t="s">
        <v>933</v>
      </c>
      <c r="D21" s="147" t="s">
        <v>981</v>
      </c>
      <c r="E21" s="147" t="s">
        <v>932</v>
      </c>
      <c r="F21" s="147">
        <v>18</v>
      </c>
      <c r="G21" s="147">
        <v>331200</v>
      </c>
      <c r="H21" s="147" t="s">
        <v>982</v>
      </c>
      <c r="I21" s="147" t="s">
        <v>948</v>
      </c>
      <c r="L21" s="147" t="s">
        <v>935</v>
      </c>
      <c r="N21" s="147">
        <v>1</v>
      </c>
      <c r="P21" s="147">
        <v>1</v>
      </c>
      <c r="Q21" s="147">
        <v>0.1</v>
      </c>
      <c r="R21" s="147" t="s">
        <v>943</v>
      </c>
    </row>
    <row r="22" spans="1:26" x14ac:dyDescent="0.25">
      <c r="A22" s="147" t="s">
        <v>930</v>
      </c>
      <c r="B22" s="147" t="s">
        <v>931</v>
      </c>
      <c r="C22" s="147" t="s">
        <v>933</v>
      </c>
      <c r="D22" s="147" t="s">
        <v>983</v>
      </c>
      <c r="E22" s="147" t="s">
        <v>932</v>
      </c>
      <c r="F22" s="147">
        <v>19</v>
      </c>
      <c r="G22" s="147">
        <v>540000</v>
      </c>
      <c r="H22" s="147" t="s">
        <v>984</v>
      </c>
      <c r="I22" s="147" t="s">
        <v>937</v>
      </c>
      <c r="L22" s="147" t="s">
        <v>935</v>
      </c>
      <c r="N22" s="147">
        <v>1</v>
      </c>
      <c r="P22" s="147">
        <v>1</v>
      </c>
      <c r="Q22" s="147">
        <v>0.1</v>
      </c>
      <c r="R22" s="147" t="s">
        <v>960</v>
      </c>
      <c r="T22" s="147" t="s">
        <v>1575</v>
      </c>
      <c r="U22" s="147">
        <v>20</v>
      </c>
      <c r="V22" s="147" t="s">
        <v>1576</v>
      </c>
      <c r="W22" s="147">
        <v>1</v>
      </c>
      <c r="Z22" s="147" t="s">
        <v>1578</v>
      </c>
    </row>
    <row r="23" spans="1:26" x14ac:dyDescent="0.25">
      <c r="A23" s="147" t="s">
        <v>930</v>
      </c>
      <c r="B23" s="147" t="s">
        <v>931</v>
      </c>
      <c r="C23" s="147" t="s">
        <v>933</v>
      </c>
      <c r="D23" s="147" t="s">
        <v>986</v>
      </c>
      <c r="E23" s="147" t="s">
        <v>985</v>
      </c>
      <c r="F23" s="147">
        <v>1</v>
      </c>
      <c r="G23" s="147">
        <v>375</v>
      </c>
      <c r="H23" s="147" t="s">
        <v>941</v>
      </c>
      <c r="I23" s="147" t="s">
        <v>987</v>
      </c>
      <c r="L23" s="147" t="s">
        <v>935</v>
      </c>
      <c r="N23" s="147">
        <v>1</v>
      </c>
      <c r="P23" s="147">
        <v>1</v>
      </c>
      <c r="Q23" s="147">
        <v>1</v>
      </c>
      <c r="R23" s="147" t="s">
        <v>952</v>
      </c>
      <c r="T23" s="147" t="s">
        <v>1580</v>
      </c>
      <c r="V23" s="147" t="s">
        <v>1581</v>
      </c>
      <c r="W23" s="147" t="s">
        <v>989</v>
      </c>
    </row>
    <row r="24" spans="1:26" x14ac:dyDescent="0.25">
      <c r="A24" s="147" t="s">
        <v>930</v>
      </c>
      <c r="B24" s="147" t="s">
        <v>931</v>
      </c>
      <c r="C24" s="147" t="s">
        <v>933</v>
      </c>
      <c r="D24" s="147" t="s">
        <v>990</v>
      </c>
      <c r="E24" s="147" t="s">
        <v>985</v>
      </c>
      <c r="F24" s="147">
        <v>1</v>
      </c>
      <c r="G24" s="147">
        <v>80</v>
      </c>
      <c r="H24" s="147" t="s">
        <v>945</v>
      </c>
      <c r="I24" s="147" t="s">
        <v>937</v>
      </c>
      <c r="L24" s="147" t="s">
        <v>975</v>
      </c>
      <c r="N24" s="147">
        <v>1</v>
      </c>
      <c r="P24" s="147">
        <v>1</v>
      </c>
      <c r="Q24" s="147">
        <v>1</v>
      </c>
      <c r="R24" s="147" t="s">
        <v>952</v>
      </c>
      <c r="T24" s="147" t="s">
        <v>1582</v>
      </c>
    </row>
    <row r="25" spans="1:26" x14ac:dyDescent="0.25">
      <c r="A25" s="147" t="s">
        <v>930</v>
      </c>
      <c r="B25" s="147" t="s">
        <v>931</v>
      </c>
      <c r="C25" s="147" t="s">
        <v>933</v>
      </c>
      <c r="D25" s="147" t="s">
        <v>991</v>
      </c>
      <c r="E25" s="147" t="s">
        <v>985</v>
      </c>
      <c r="F25" s="147">
        <v>7</v>
      </c>
      <c r="G25" s="147">
        <v>6150</v>
      </c>
      <c r="H25" s="147" t="s">
        <v>992</v>
      </c>
      <c r="I25" s="147" t="s">
        <v>937</v>
      </c>
      <c r="L25" s="147" t="s">
        <v>975</v>
      </c>
      <c r="N25" s="147">
        <v>1</v>
      </c>
      <c r="P25" s="147">
        <v>1</v>
      </c>
      <c r="Q25" s="147">
        <v>1</v>
      </c>
      <c r="R25" s="147" t="s">
        <v>952</v>
      </c>
      <c r="T25" s="147" t="s">
        <v>1582</v>
      </c>
    </row>
    <row r="26" spans="1:26" x14ac:dyDescent="0.25">
      <c r="A26" s="147" t="s">
        <v>930</v>
      </c>
      <c r="B26" s="147" t="s">
        <v>931</v>
      </c>
      <c r="C26" s="147" t="s">
        <v>933</v>
      </c>
      <c r="D26" s="147" t="s">
        <v>993</v>
      </c>
      <c r="E26" s="147" t="s">
        <v>985</v>
      </c>
      <c r="F26" s="147">
        <v>8</v>
      </c>
      <c r="G26" s="147">
        <v>10000</v>
      </c>
      <c r="H26" s="147" t="s">
        <v>954</v>
      </c>
      <c r="I26" s="147" t="s">
        <v>987</v>
      </c>
      <c r="L26" s="147" t="s">
        <v>935</v>
      </c>
      <c r="N26" s="147">
        <v>1</v>
      </c>
      <c r="P26" s="147">
        <v>1</v>
      </c>
      <c r="Q26" s="147">
        <v>1</v>
      </c>
      <c r="R26" s="147" t="s">
        <v>952</v>
      </c>
      <c r="T26" s="147" t="s">
        <v>1580</v>
      </c>
      <c r="V26" s="147" t="s">
        <v>1581</v>
      </c>
      <c r="W26" s="147" t="s">
        <v>989</v>
      </c>
    </row>
    <row r="27" spans="1:26" x14ac:dyDescent="0.25">
      <c r="A27" s="147" t="s">
        <v>930</v>
      </c>
      <c r="B27" s="147" t="s">
        <v>931</v>
      </c>
      <c r="C27" s="147" t="s">
        <v>933</v>
      </c>
      <c r="D27" s="147" t="s">
        <v>994</v>
      </c>
      <c r="E27" s="147" t="s">
        <v>985</v>
      </c>
      <c r="F27" s="147">
        <v>11</v>
      </c>
      <c r="G27" s="147">
        <v>22650</v>
      </c>
      <c r="H27" s="147" t="s">
        <v>964</v>
      </c>
      <c r="I27" s="147" t="s">
        <v>987</v>
      </c>
      <c r="L27" s="147" t="s">
        <v>935</v>
      </c>
      <c r="N27" s="147">
        <v>1</v>
      </c>
      <c r="P27" s="147">
        <v>1</v>
      </c>
      <c r="Q27" s="147">
        <v>1</v>
      </c>
      <c r="R27" s="147" t="s">
        <v>988</v>
      </c>
      <c r="T27" s="147" t="s">
        <v>1575</v>
      </c>
      <c r="U27" s="147">
        <v>40</v>
      </c>
      <c r="V27" s="147" t="s">
        <v>1576</v>
      </c>
      <c r="W27" s="147">
        <v>2</v>
      </c>
      <c r="X27" s="147" t="s">
        <v>1581</v>
      </c>
      <c r="Y27" s="147" t="s">
        <v>989</v>
      </c>
      <c r="Z27" s="147" t="s">
        <v>1578</v>
      </c>
    </row>
    <row r="28" spans="1:26" x14ac:dyDescent="0.25">
      <c r="A28" s="147" t="s">
        <v>930</v>
      </c>
      <c r="B28" s="147" t="s">
        <v>931</v>
      </c>
      <c r="C28" s="147" t="s">
        <v>933</v>
      </c>
      <c r="D28" s="147" t="s">
        <v>995</v>
      </c>
      <c r="E28" s="147" t="s">
        <v>985</v>
      </c>
      <c r="F28" s="147">
        <v>15</v>
      </c>
      <c r="G28" s="147">
        <v>107350</v>
      </c>
      <c r="H28" s="147" t="s">
        <v>972</v>
      </c>
      <c r="I28" s="147" t="s">
        <v>987</v>
      </c>
      <c r="L28" s="147" t="s">
        <v>935</v>
      </c>
      <c r="N28" s="147">
        <v>1</v>
      </c>
      <c r="P28" s="147">
        <v>1</v>
      </c>
      <c r="Q28" s="147">
        <v>1</v>
      </c>
      <c r="R28" s="147" t="s">
        <v>952</v>
      </c>
      <c r="T28" s="147" t="s">
        <v>1581</v>
      </c>
      <c r="U28" s="147" t="s">
        <v>989</v>
      </c>
      <c r="Z28" s="147" t="s">
        <v>1580</v>
      </c>
    </row>
    <row r="29" spans="1:26" x14ac:dyDescent="0.25">
      <c r="A29" s="147" t="s">
        <v>930</v>
      </c>
      <c r="B29" s="147" t="s">
        <v>931</v>
      </c>
      <c r="C29" s="147" t="s">
        <v>933</v>
      </c>
      <c r="D29" s="147" t="s">
        <v>996</v>
      </c>
      <c r="E29" s="147" t="s">
        <v>985</v>
      </c>
      <c r="F29" s="147">
        <v>18</v>
      </c>
      <c r="G29" s="147">
        <v>320800</v>
      </c>
      <c r="H29" s="147" t="s">
        <v>997</v>
      </c>
      <c r="I29" s="147" t="s">
        <v>937</v>
      </c>
      <c r="L29" s="147" t="s">
        <v>975</v>
      </c>
      <c r="N29" s="147">
        <v>1</v>
      </c>
      <c r="P29" s="147">
        <v>1</v>
      </c>
      <c r="Q29" s="147">
        <v>1</v>
      </c>
      <c r="R29" s="147" t="s">
        <v>952</v>
      </c>
      <c r="T29" s="147" t="s">
        <v>1582</v>
      </c>
    </row>
    <row r="30" spans="1:26" x14ac:dyDescent="0.25">
      <c r="A30" s="147" t="s">
        <v>930</v>
      </c>
      <c r="B30" s="147" t="s">
        <v>931</v>
      </c>
      <c r="C30" s="147" t="s">
        <v>933</v>
      </c>
      <c r="D30" s="147" t="s">
        <v>998</v>
      </c>
      <c r="E30" s="147" t="s">
        <v>985</v>
      </c>
      <c r="F30" s="147">
        <v>19</v>
      </c>
      <c r="G30" s="147">
        <v>552000</v>
      </c>
      <c r="H30" s="147" t="s">
        <v>999</v>
      </c>
      <c r="I30" s="147" t="s">
        <v>987</v>
      </c>
      <c r="L30" s="147" t="s">
        <v>935</v>
      </c>
      <c r="N30" s="147">
        <v>1</v>
      </c>
      <c r="P30" s="147">
        <v>1</v>
      </c>
      <c r="Q30" s="147">
        <v>1</v>
      </c>
      <c r="R30" s="147" t="s">
        <v>988</v>
      </c>
      <c r="T30" s="147" t="s">
        <v>1575</v>
      </c>
      <c r="U30" s="147">
        <v>40</v>
      </c>
      <c r="V30" s="147" t="s">
        <v>1576</v>
      </c>
      <c r="W30" s="147">
        <v>2</v>
      </c>
      <c r="X30" s="147" t="s">
        <v>1581</v>
      </c>
      <c r="Y30" s="147" t="s">
        <v>989</v>
      </c>
      <c r="Z30" s="147" t="s">
        <v>1578</v>
      </c>
    </row>
    <row r="31" spans="1:26" x14ac:dyDescent="0.25">
      <c r="A31" s="147" t="s">
        <v>930</v>
      </c>
      <c r="B31" s="147" t="s">
        <v>1000</v>
      </c>
      <c r="C31" s="147" t="s">
        <v>1001</v>
      </c>
      <c r="D31" s="147" t="s">
        <v>1002</v>
      </c>
      <c r="E31" s="147" t="s">
        <v>932</v>
      </c>
      <c r="F31" s="147">
        <v>7</v>
      </c>
      <c r="G31" s="147">
        <v>6120</v>
      </c>
      <c r="H31" s="147" t="s">
        <v>951</v>
      </c>
      <c r="I31" s="147" t="s">
        <v>1003</v>
      </c>
      <c r="L31" s="147" t="s">
        <v>1004</v>
      </c>
      <c r="M31" s="147" t="s">
        <v>992</v>
      </c>
      <c r="N31" s="147">
        <v>1</v>
      </c>
      <c r="P31" s="147">
        <v>1</v>
      </c>
      <c r="Q31" s="147">
        <v>1</v>
      </c>
      <c r="R31" s="147" t="s">
        <v>955</v>
      </c>
      <c r="T31" s="147" t="s">
        <v>1575</v>
      </c>
      <c r="U31" s="147">
        <v>20</v>
      </c>
      <c r="V31" s="147" t="s">
        <v>1576</v>
      </c>
      <c r="W31" s="147">
        <v>2</v>
      </c>
    </row>
    <row r="32" spans="1:26" x14ac:dyDescent="0.25">
      <c r="A32" s="147" t="s">
        <v>930</v>
      </c>
      <c r="B32" s="147" t="s">
        <v>1000</v>
      </c>
      <c r="C32" s="147" t="s">
        <v>1001</v>
      </c>
      <c r="D32" s="147" t="s">
        <v>1005</v>
      </c>
      <c r="E32" s="147" t="s">
        <v>932</v>
      </c>
      <c r="F32" s="147">
        <v>17</v>
      </c>
      <c r="G32" s="147">
        <v>246000</v>
      </c>
      <c r="H32" s="147" t="s">
        <v>1006</v>
      </c>
      <c r="I32" s="147" t="s">
        <v>1003</v>
      </c>
      <c r="L32" s="147" t="s">
        <v>1004</v>
      </c>
      <c r="M32" s="147" t="s">
        <v>1007</v>
      </c>
      <c r="N32" s="147">
        <v>1</v>
      </c>
      <c r="P32" s="147">
        <v>1</v>
      </c>
      <c r="Q32" s="147">
        <v>1</v>
      </c>
      <c r="R32" s="147" t="s">
        <v>955</v>
      </c>
      <c r="T32" s="147" t="s">
        <v>1575</v>
      </c>
      <c r="U32" s="147">
        <v>20</v>
      </c>
      <c r="V32" s="147" t="s">
        <v>1576</v>
      </c>
      <c r="W32" s="147">
        <v>1</v>
      </c>
    </row>
    <row r="33" spans="1:24" x14ac:dyDescent="0.25">
      <c r="A33" s="147" t="s">
        <v>930</v>
      </c>
      <c r="B33" s="147" t="s">
        <v>1000</v>
      </c>
      <c r="C33" s="147" t="s">
        <v>1008</v>
      </c>
      <c r="D33" s="147" t="s">
        <v>1009</v>
      </c>
      <c r="E33" s="147" t="s">
        <v>932</v>
      </c>
      <c r="F33" s="147">
        <v>9</v>
      </c>
      <c r="G33" s="147">
        <v>14550</v>
      </c>
      <c r="H33" s="147" t="s">
        <v>962</v>
      </c>
      <c r="I33" s="147" t="s">
        <v>1010</v>
      </c>
      <c r="J33" s="147" t="s">
        <v>1003</v>
      </c>
      <c r="L33" s="147" t="s">
        <v>1590</v>
      </c>
      <c r="N33" s="147">
        <v>1</v>
      </c>
      <c r="P33" s="147">
        <v>1</v>
      </c>
      <c r="Q33" s="147">
        <v>1</v>
      </c>
      <c r="R33" s="147" t="s">
        <v>955</v>
      </c>
      <c r="T33" s="147" t="s">
        <v>1575</v>
      </c>
      <c r="U33" s="147">
        <v>20</v>
      </c>
      <c r="V33" s="147" t="s">
        <v>1576</v>
      </c>
      <c r="W33" s="147">
        <v>2</v>
      </c>
    </row>
    <row r="34" spans="1:24" x14ac:dyDescent="0.25">
      <c r="A34" s="147" t="s">
        <v>930</v>
      </c>
      <c r="B34" s="147" t="s">
        <v>1000</v>
      </c>
      <c r="C34" s="147" t="s">
        <v>1008</v>
      </c>
      <c r="D34" s="147" t="s">
        <v>1011</v>
      </c>
      <c r="E34" s="147" t="s">
        <v>932</v>
      </c>
      <c r="F34" s="147">
        <v>13</v>
      </c>
      <c r="G34" s="147">
        <v>54300</v>
      </c>
      <c r="H34" s="147" t="s">
        <v>1012</v>
      </c>
      <c r="I34" s="147" t="s">
        <v>1010</v>
      </c>
      <c r="J34" s="147" t="s">
        <v>1003</v>
      </c>
      <c r="L34" s="147" t="s">
        <v>1590</v>
      </c>
      <c r="N34" s="147">
        <v>1</v>
      </c>
      <c r="P34" s="147">
        <v>1</v>
      </c>
      <c r="Q34" s="147">
        <v>1</v>
      </c>
      <c r="R34" s="147" t="s">
        <v>955</v>
      </c>
      <c r="T34" s="147" t="s">
        <v>1575</v>
      </c>
      <c r="U34" s="147">
        <v>40</v>
      </c>
      <c r="V34" s="147" t="s">
        <v>1576</v>
      </c>
      <c r="W34" s="147">
        <v>4</v>
      </c>
    </row>
    <row r="35" spans="1:24" x14ac:dyDescent="0.25">
      <c r="A35" s="147" t="s">
        <v>930</v>
      </c>
      <c r="B35" s="147" t="s">
        <v>1000</v>
      </c>
      <c r="C35" s="147" t="s">
        <v>1008</v>
      </c>
      <c r="D35" s="147" t="s">
        <v>1013</v>
      </c>
      <c r="E35" s="147" t="s">
        <v>932</v>
      </c>
      <c r="F35" s="147">
        <v>15</v>
      </c>
      <c r="G35" s="147">
        <v>127000</v>
      </c>
      <c r="H35" s="147" t="s">
        <v>1014</v>
      </c>
      <c r="I35" s="147" t="s">
        <v>1010</v>
      </c>
      <c r="J35" s="147" t="s">
        <v>1003</v>
      </c>
      <c r="L35" s="147" t="s">
        <v>1590</v>
      </c>
      <c r="N35" s="147">
        <v>1</v>
      </c>
      <c r="P35" s="147">
        <v>1</v>
      </c>
      <c r="Q35" s="147">
        <v>1</v>
      </c>
      <c r="R35" s="147" t="s">
        <v>955</v>
      </c>
      <c r="T35" s="147" t="s">
        <v>1575</v>
      </c>
      <c r="U35" s="147">
        <v>40</v>
      </c>
      <c r="V35" s="147" t="s">
        <v>1576</v>
      </c>
      <c r="W35" s="147">
        <v>4</v>
      </c>
    </row>
    <row r="36" spans="1:24" x14ac:dyDescent="0.25">
      <c r="A36" s="147" t="s">
        <v>930</v>
      </c>
      <c r="B36" s="147" t="s">
        <v>1000</v>
      </c>
      <c r="C36" s="147" t="s">
        <v>1008</v>
      </c>
      <c r="D36" s="147" t="s">
        <v>1015</v>
      </c>
      <c r="E36" s="147" t="s">
        <v>932</v>
      </c>
      <c r="F36" s="147">
        <v>18</v>
      </c>
      <c r="G36" s="147">
        <v>415600</v>
      </c>
      <c r="H36" s="147" t="s">
        <v>997</v>
      </c>
      <c r="I36" s="147" t="s">
        <v>1010</v>
      </c>
      <c r="J36" s="147" t="s">
        <v>1003</v>
      </c>
      <c r="L36" s="147" t="s">
        <v>1590</v>
      </c>
      <c r="N36" s="147">
        <v>1</v>
      </c>
      <c r="P36" s="147">
        <v>1</v>
      </c>
      <c r="Q36" s="147">
        <v>1</v>
      </c>
      <c r="R36" s="147" t="s">
        <v>955</v>
      </c>
      <c r="T36" s="147" t="s">
        <v>1575</v>
      </c>
      <c r="U36" s="147">
        <v>40</v>
      </c>
      <c r="V36" s="147" t="s">
        <v>1576</v>
      </c>
      <c r="W36" s="147">
        <v>4</v>
      </c>
    </row>
    <row r="37" spans="1:24" x14ac:dyDescent="0.25">
      <c r="A37" s="147" t="s">
        <v>930</v>
      </c>
      <c r="B37" s="147" t="s">
        <v>1000</v>
      </c>
      <c r="C37" s="147" t="s">
        <v>1008</v>
      </c>
      <c r="D37" s="147" t="s">
        <v>1016</v>
      </c>
      <c r="E37" s="147" t="s">
        <v>932</v>
      </c>
      <c r="F37" s="147">
        <v>20</v>
      </c>
      <c r="G37" s="147">
        <v>920250</v>
      </c>
      <c r="H37" s="147" t="s">
        <v>1017</v>
      </c>
      <c r="I37" s="147" t="s">
        <v>1010</v>
      </c>
      <c r="J37" s="147" t="s">
        <v>1003</v>
      </c>
      <c r="L37" s="147" t="s">
        <v>1590</v>
      </c>
      <c r="N37" s="147">
        <v>1</v>
      </c>
      <c r="P37" s="147">
        <v>1</v>
      </c>
      <c r="Q37" s="147">
        <v>1</v>
      </c>
      <c r="R37" s="147" t="s">
        <v>955</v>
      </c>
      <c r="T37" s="147" t="s">
        <v>1575</v>
      </c>
      <c r="U37" s="147">
        <v>40</v>
      </c>
      <c r="V37" s="147" t="s">
        <v>1576</v>
      </c>
      <c r="W37" s="147">
        <v>4</v>
      </c>
    </row>
    <row r="38" spans="1:24" x14ac:dyDescent="0.25">
      <c r="A38" s="147" t="s">
        <v>930</v>
      </c>
      <c r="B38" s="147" t="s">
        <v>1000</v>
      </c>
      <c r="C38" s="147" t="s">
        <v>1018</v>
      </c>
      <c r="D38" s="147" t="s">
        <v>1019</v>
      </c>
      <c r="E38" s="147" t="s">
        <v>932</v>
      </c>
      <c r="F38" s="147">
        <v>8</v>
      </c>
      <c r="G38" s="147">
        <v>9150</v>
      </c>
      <c r="H38" s="147" t="s">
        <v>1020</v>
      </c>
      <c r="I38" s="147" t="s">
        <v>1010</v>
      </c>
      <c r="L38" s="147" t="s">
        <v>1021</v>
      </c>
      <c r="M38" s="147" t="s">
        <v>945</v>
      </c>
      <c r="N38" s="147">
        <v>1</v>
      </c>
      <c r="P38" s="147">
        <v>1</v>
      </c>
      <c r="Q38" s="147">
        <v>1</v>
      </c>
      <c r="R38" s="147" t="s">
        <v>955</v>
      </c>
      <c r="T38" s="147" t="s">
        <v>1575</v>
      </c>
      <c r="U38" s="147">
        <v>20</v>
      </c>
      <c r="V38" s="147" t="s">
        <v>1576</v>
      </c>
      <c r="W38" s="147">
        <v>2</v>
      </c>
      <c r="X38" s="147" t="s">
        <v>1579</v>
      </c>
    </row>
    <row r="39" spans="1:24" x14ac:dyDescent="0.25">
      <c r="A39" s="147" t="s">
        <v>930</v>
      </c>
      <c r="B39" s="147" t="s">
        <v>1000</v>
      </c>
      <c r="C39" s="147" t="s">
        <v>1018</v>
      </c>
      <c r="D39" s="147" t="s">
        <v>1022</v>
      </c>
      <c r="E39" s="147" t="s">
        <v>932</v>
      </c>
      <c r="F39" s="147">
        <v>11</v>
      </c>
      <c r="G39" s="147">
        <v>23000</v>
      </c>
      <c r="H39" s="147" t="s">
        <v>1023</v>
      </c>
      <c r="I39" s="147" t="s">
        <v>1010</v>
      </c>
      <c r="L39" s="147" t="s">
        <v>1021</v>
      </c>
      <c r="M39" s="147" t="s">
        <v>951</v>
      </c>
      <c r="N39" s="147">
        <v>1</v>
      </c>
      <c r="P39" s="147">
        <v>1</v>
      </c>
      <c r="Q39" s="147">
        <v>1</v>
      </c>
      <c r="R39" s="147" t="s">
        <v>955</v>
      </c>
      <c r="T39" s="147" t="s">
        <v>1575</v>
      </c>
      <c r="U39" s="147">
        <v>20</v>
      </c>
      <c r="V39" s="147" t="s">
        <v>1576</v>
      </c>
      <c r="W39" s="147">
        <v>2</v>
      </c>
      <c r="X39" s="147" t="s">
        <v>1579</v>
      </c>
    </row>
    <row r="40" spans="1:24" x14ac:dyDescent="0.25">
      <c r="A40" s="147" t="s">
        <v>930</v>
      </c>
      <c r="B40" s="147" t="s">
        <v>1000</v>
      </c>
      <c r="C40" s="147" t="s">
        <v>1018</v>
      </c>
      <c r="D40" s="147" t="s">
        <v>1024</v>
      </c>
      <c r="E40" s="147" t="s">
        <v>932</v>
      </c>
      <c r="F40" s="147">
        <v>16</v>
      </c>
      <c r="G40" s="147">
        <v>80200</v>
      </c>
      <c r="H40" s="147" t="s">
        <v>1025</v>
      </c>
      <c r="I40" s="147" t="s">
        <v>1010</v>
      </c>
      <c r="L40" s="147" t="s">
        <v>1021</v>
      </c>
      <c r="M40" s="147" t="s">
        <v>957</v>
      </c>
      <c r="N40" s="147">
        <v>1</v>
      </c>
      <c r="P40" s="147">
        <v>1</v>
      </c>
      <c r="Q40" s="147">
        <v>1</v>
      </c>
      <c r="R40" s="147" t="s">
        <v>955</v>
      </c>
      <c r="T40" s="147" t="s">
        <v>1575</v>
      </c>
      <c r="U40" s="147">
        <v>40</v>
      </c>
      <c r="V40" s="147" t="s">
        <v>1576</v>
      </c>
      <c r="W40" s="147">
        <v>2</v>
      </c>
      <c r="X40" s="147" t="s">
        <v>1579</v>
      </c>
    </row>
    <row r="41" spans="1:24" x14ac:dyDescent="0.25">
      <c r="A41" s="147" t="s">
        <v>930</v>
      </c>
      <c r="B41" s="147" t="s">
        <v>1000</v>
      </c>
      <c r="C41" s="147" t="s">
        <v>1018</v>
      </c>
      <c r="D41" s="147" t="s">
        <v>1026</v>
      </c>
      <c r="E41" s="147" t="s">
        <v>932</v>
      </c>
      <c r="F41" s="147">
        <v>19</v>
      </c>
      <c r="G41" s="147">
        <v>545000</v>
      </c>
      <c r="H41" s="147" t="s">
        <v>1027</v>
      </c>
      <c r="I41" s="147" t="s">
        <v>1010</v>
      </c>
      <c r="L41" s="147" t="s">
        <v>1021</v>
      </c>
      <c r="M41" s="147" t="s">
        <v>970</v>
      </c>
      <c r="N41" s="147">
        <v>1</v>
      </c>
      <c r="P41" s="147">
        <v>1</v>
      </c>
      <c r="Q41" s="147">
        <v>1</v>
      </c>
      <c r="R41" s="147" t="s">
        <v>955</v>
      </c>
      <c r="T41" s="147" t="s">
        <v>1575</v>
      </c>
      <c r="U41" s="147">
        <v>40</v>
      </c>
      <c r="V41" s="147" t="s">
        <v>1576</v>
      </c>
      <c r="W41" s="147">
        <v>2</v>
      </c>
      <c r="X41" s="147" t="s">
        <v>1579</v>
      </c>
    </row>
    <row r="42" spans="1:24" x14ac:dyDescent="0.25">
      <c r="A42" s="147" t="s">
        <v>930</v>
      </c>
      <c r="B42" s="147" t="s">
        <v>1000</v>
      </c>
      <c r="C42" s="147" t="s">
        <v>1028</v>
      </c>
      <c r="D42" s="147" t="s">
        <v>1029</v>
      </c>
      <c r="E42" s="147" t="s">
        <v>932</v>
      </c>
      <c r="F42" s="147">
        <v>2</v>
      </c>
      <c r="G42" s="147">
        <v>475</v>
      </c>
      <c r="H42" s="147" t="s">
        <v>941</v>
      </c>
      <c r="I42" s="147" t="s">
        <v>937</v>
      </c>
      <c r="J42" s="147" t="s">
        <v>1030</v>
      </c>
      <c r="L42" s="147" t="s">
        <v>975</v>
      </c>
      <c r="N42" s="147">
        <v>1</v>
      </c>
      <c r="P42" s="147">
        <v>1</v>
      </c>
      <c r="Q42" s="147">
        <v>1</v>
      </c>
      <c r="R42" s="147" t="s">
        <v>955</v>
      </c>
      <c r="T42" s="147" t="s">
        <v>1575</v>
      </c>
      <c r="U42" s="147">
        <v>20</v>
      </c>
      <c r="V42" s="147" t="s">
        <v>1576</v>
      </c>
      <c r="W42" s="147">
        <v>1</v>
      </c>
    </row>
    <row r="43" spans="1:24" x14ac:dyDescent="0.25">
      <c r="A43" s="147" t="s">
        <v>930</v>
      </c>
      <c r="B43" s="147" t="s">
        <v>1000</v>
      </c>
      <c r="C43" s="147" t="s">
        <v>1028</v>
      </c>
      <c r="D43" s="147" t="s">
        <v>1031</v>
      </c>
      <c r="E43" s="147" t="s">
        <v>932</v>
      </c>
      <c r="F43" s="147">
        <v>7</v>
      </c>
      <c r="G43" s="147">
        <v>7340</v>
      </c>
      <c r="H43" s="147" t="s">
        <v>954</v>
      </c>
      <c r="I43" s="147" t="s">
        <v>937</v>
      </c>
      <c r="J43" s="147" t="s">
        <v>1030</v>
      </c>
      <c r="L43" s="147" t="s">
        <v>975</v>
      </c>
      <c r="N43" s="147">
        <v>1</v>
      </c>
      <c r="P43" s="147">
        <v>1</v>
      </c>
      <c r="Q43" s="147">
        <v>1</v>
      </c>
      <c r="R43" s="147" t="s">
        <v>955</v>
      </c>
      <c r="T43" s="147" t="s">
        <v>1575</v>
      </c>
      <c r="U43" s="147">
        <v>20</v>
      </c>
      <c r="V43" s="147" t="s">
        <v>1576</v>
      </c>
      <c r="W43" s="147">
        <v>1</v>
      </c>
    </row>
    <row r="44" spans="1:24" x14ac:dyDescent="0.25">
      <c r="A44" s="147" t="s">
        <v>930</v>
      </c>
      <c r="B44" s="147" t="s">
        <v>1000</v>
      </c>
      <c r="C44" s="147" t="s">
        <v>1028</v>
      </c>
      <c r="D44" s="147" t="s">
        <v>1032</v>
      </c>
      <c r="E44" s="147" t="s">
        <v>932</v>
      </c>
      <c r="F44" s="147">
        <v>12</v>
      </c>
      <c r="G44" s="147">
        <v>31300</v>
      </c>
      <c r="H44" s="147" t="s">
        <v>1033</v>
      </c>
      <c r="I44" s="147" t="s">
        <v>937</v>
      </c>
      <c r="J44" s="147" t="s">
        <v>1030</v>
      </c>
      <c r="L44" s="147" t="s">
        <v>975</v>
      </c>
      <c r="N44" s="147">
        <v>1</v>
      </c>
      <c r="P44" s="147">
        <v>1</v>
      </c>
      <c r="Q44" s="147">
        <v>1</v>
      </c>
      <c r="R44" s="147" t="s">
        <v>955</v>
      </c>
      <c r="T44" s="147" t="s">
        <v>1575</v>
      </c>
      <c r="U44" s="147">
        <v>20</v>
      </c>
      <c r="V44" s="147" t="s">
        <v>1576</v>
      </c>
      <c r="W44" s="147">
        <v>1</v>
      </c>
    </row>
    <row r="45" spans="1:24" x14ac:dyDescent="0.25">
      <c r="A45" s="147" t="s">
        <v>930</v>
      </c>
      <c r="B45" s="147" t="s">
        <v>1000</v>
      </c>
      <c r="C45" s="147" t="s">
        <v>1028</v>
      </c>
      <c r="D45" s="147" t="s">
        <v>1034</v>
      </c>
      <c r="E45" s="147" t="s">
        <v>932</v>
      </c>
      <c r="F45" s="147">
        <v>16</v>
      </c>
      <c r="G45" s="147">
        <v>148200</v>
      </c>
      <c r="H45" s="147" t="s">
        <v>982</v>
      </c>
      <c r="I45" s="147" t="s">
        <v>937</v>
      </c>
      <c r="J45" s="147" t="s">
        <v>1030</v>
      </c>
      <c r="L45" s="147" t="s">
        <v>975</v>
      </c>
      <c r="N45" s="147">
        <v>1</v>
      </c>
      <c r="P45" s="147">
        <v>1</v>
      </c>
      <c r="Q45" s="147">
        <v>1</v>
      </c>
      <c r="R45" s="147" t="s">
        <v>955</v>
      </c>
      <c r="T45" s="147" t="s">
        <v>1575</v>
      </c>
      <c r="U45" s="147">
        <v>20</v>
      </c>
      <c r="V45" s="147" t="s">
        <v>1576</v>
      </c>
      <c r="W45" s="147">
        <v>1</v>
      </c>
    </row>
    <row r="46" spans="1:24" x14ac:dyDescent="0.25">
      <c r="A46" s="147" t="s">
        <v>930</v>
      </c>
      <c r="B46" s="147" t="s">
        <v>1000</v>
      </c>
      <c r="C46" s="147" t="s">
        <v>1035</v>
      </c>
      <c r="D46" s="147" t="s">
        <v>1036</v>
      </c>
      <c r="E46" s="147" t="s">
        <v>932</v>
      </c>
      <c r="F46" s="147">
        <v>1</v>
      </c>
      <c r="G46" s="147">
        <v>95</v>
      </c>
      <c r="H46" s="147" t="s">
        <v>941</v>
      </c>
      <c r="I46" s="147" t="s">
        <v>937</v>
      </c>
      <c r="L46" s="147" t="s">
        <v>935</v>
      </c>
      <c r="N46" s="147">
        <v>1</v>
      </c>
      <c r="P46" s="147">
        <v>1</v>
      </c>
      <c r="Q46" s="147">
        <v>1</v>
      </c>
      <c r="R46" s="147" t="s">
        <v>943</v>
      </c>
    </row>
    <row r="47" spans="1:24" x14ac:dyDescent="0.25">
      <c r="A47" s="147" t="s">
        <v>930</v>
      </c>
      <c r="B47" s="147" t="s">
        <v>1000</v>
      </c>
      <c r="C47" s="147" t="s">
        <v>1035</v>
      </c>
      <c r="D47" s="147" t="s">
        <v>1037</v>
      </c>
      <c r="E47" s="147" t="s">
        <v>932</v>
      </c>
      <c r="F47" s="147">
        <v>1</v>
      </c>
      <c r="G47" s="147">
        <v>375</v>
      </c>
      <c r="H47" s="147" t="s">
        <v>992</v>
      </c>
      <c r="I47" s="147" t="s">
        <v>948</v>
      </c>
      <c r="L47" s="147" t="s">
        <v>935</v>
      </c>
      <c r="N47" s="147">
        <v>1</v>
      </c>
      <c r="P47" s="147">
        <v>1</v>
      </c>
      <c r="Q47" s="147">
        <v>1</v>
      </c>
      <c r="R47" s="147" t="s">
        <v>943</v>
      </c>
    </row>
    <row r="48" spans="1:24" x14ac:dyDescent="0.25">
      <c r="A48" s="147" t="s">
        <v>930</v>
      </c>
      <c r="B48" s="147" t="s">
        <v>1000</v>
      </c>
      <c r="C48" s="147" t="s">
        <v>1035</v>
      </c>
      <c r="D48" s="147" t="s">
        <v>1038</v>
      </c>
      <c r="E48" s="147" t="s">
        <v>932</v>
      </c>
      <c r="F48" s="147">
        <v>1</v>
      </c>
      <c r="G48" s="147">
        <v>110</v>
      </c>
      <c r="H48" s="147" t="s">
        <v>945</v>
      </c>
      <c r="I48" s="147" t="s">
        <v>987</v>
      </c>
      <c r="L48" s="147" t="s">
        <v>935</v>
      </c>
      <c r="N48" s="147">
        <v>1</v>
      </c>
      <c r="P48" s="147">
        <v>1</v>
      </c>
      <c r="Q48" s="147">
        <v>0.1</v>
      </c>
      <c r="R48" s="147" t="s">
        <v>952</v>
      </c>
      <c r="T48" s="147" t="s">
        <v>1581</v>
      </c>
      <c r="U48" s="147" t="s">
        <v>989</v>
      </c>
    </row>
    <row r="49" spans="1:30" x14ac:dyDescent="0.25">
      <c r="A49" s="147" t="s">
        <v>930</v>
      </c>
      <c r="B49" s="147" t="s">
        <v>1000</v>
      </c>
      <c r="C49" s="147" t="s">
        <v>1035</v>
      </c>
      <c r="D49" s="147" t="s">
        <v>1039</v>
      </c>
      <c r="E49" s="147" t="s">
        <v>932</v>
      </c>
      <c r="F49" s="147">
        <v>1</v>
      </c>
      <c r="G49" s="147">
        <v>240</v>
      </c>
      <c r="H49" s="147" t="s">
        <v>945</v>
      </c>
      <c r="I49" s="147" t="s">
        <v>948</v>
      </c>
      <c r="L49" s="147" t="s">
        <v>935</v>
      </c>
      <c r="N49" s="147">
        <v>1</v>
      </c>
      <c r="P49" s="147">
        <v>1</v>
      </c>
      <c r="Q49" s="147">
        <v>0.1</v>
      </c>
      <c r="R49" s="147" t="s">
        <v>952</v>
      </c>
      <c r="T49" s="147" t="s">
        <v>1040</v>
      </c>
      <c r="V49" s="147" t="s">
        <v>1583</v>
      </c>
      <c r="X49" s="147" t="s">
        <v>1584</v>
      </c>
      <c r="Z49" s="147" t="s">
        <v>1585</v>
      </c>
    </row>
    <row r="50" spans="1:30" x14ac:dyDescent="0.25">
      <c r="A50" s="147" t="s">
        <v>930</v>
      </c>
      <c r="B50" s="147" t="s">
        <v>1000</v>
      </c>
      <c r="C50" s="147" t="s">
        <v>1035</v>
      </c>
      <c r="D50" s="147" t="s">
        <v>1041</v>
      </c>
      <c r="E50" s="147" t="s">
        <v>932</v>
      </c>
      <c r="F50" s="147">
        <v>2</v>
      </c>
      <c r="G50" s="147">
        <v>490</v>
      </c>
      <c r="H50" s="147" t="s">
        <v>945</v>
      </c>
      <c r="I50" s="147" t="s">
        <v>987</v>
      </c>
      <c r="L50" s="147" t="s">
        <v>1042</v>
      </c>
      <c r="M50" s="147" t="s">
        <v>1043</v>
      </c>
      <c r="N50" s="147">
        <v>1</v>
      </c>
      <c r="P50" s="147">
        <v>1</v>
      </c>
      <c r="Q50" s="147">
        <v>0.1</v>
      </c>
      <c r="R50" s="147" t="s">
        <v>952</v>
      </c>
      <c r="T50" s="147" t="s">
        <v>1044</v>
      </c>
      <c r="U50" s="147" t="s">
        <v>1045</v>
      </c>
    </row>
    <row r="51" spans="1:30" x14ac:dyDescent="0.25">
      <c r="A51" s="147" t="s">
        <v>930</v>
      </c>
      <c r="B51" s="147" t="s">
        <v>1000</v>
      </c>
      <c r="C51" s="147" t="s">
        <v>1035</v>
      </c>
      <c r="D51" s="147" t="s">
        <v>1046</v>
      </c>
      <c r="E51" s="147" t="s">
        <v>932</v>
      </c>
      <c r="F51" s="147">
        <v>7</v>
      </c>
      <c r="G51" s="147">
        <v>5430</v>
      </c>
      <c r="H51" s="147" t="s">
        <v>1020</v>
      </c>
      <c r="I51" s="147" t="s">
        <v>948</v>
      </c>
      <c r="L51" s="147" t="s">
        <v>1047</v>
      </c>
      <c r="M51" s="147" t="s">
        <v>992</v>
      </c>
      <c r="N51" s="147">
        <v>1</v>
      </c>
      <c r="P51" s="147">
        <v>1</v>
      </c>
      <c r="Q51" s="147">
        <v>1</v>
      </c>
      <c r="R51" s="147" t="s">
        <v>955</v>
      </c>
      <c r="T51" s="147" t="s">
        <v>1575</v>
      </c>
      <c r="U51" s="147">
        <v>20</v>
      </c>
      <c r="V51" s="147" t="s">
        <v>1576</v>
      </c>
      <c r="W51" s="147">
        <v>1</v>
      </c>
    </row>
    <row r="52" spans="1:30" x14ac:dyDescent="0.25">
      <c r="A52" s="147" t="s">
        <v>930</v>
      </c>
      <c r="B52" s="147" t="s">
        <v>1000</v>
      </c>
      <c r="C52" s="147" t="s">
        <v>1035</v>
      </c>
      <c r="D52" s="147" t="s">
        <v>1048</v>
      </c>
      <c r="E52" s="147" t="s">
        <v>932</v>
      </c>
      <c r="F52" s="147">
        <v>7</v>
      </c>
      <c r="G52" s="147">
        <v>8420</v>
      </c>
      <c r="H52" s="147" t="s">
        <v>962</v>
      </c>
      <c r="I52" s="147" t="s">
        <v>948</v>
      </c>
      <c r="L52" s="147" t="s">
        <v>935</v>
      </c>
      <c r="N52" s="147">
        <v>1</v>
      </c>
      <c r="P52" s="147">
        <v>1</v>
      </c>
      <c r="Q52" s="147">
        <v>1</v>
      </c>
      <c r="R52" s="147" t="s">
        <v>943</v>
      </c>
    </row>
    <row r="53" spans="1:30" x14ac:dyDescent="0.25">
      <c r="A53" s="147" t="s">
        <v>930</v>
      </c>
      <c r="B53" s="147" t="s">
        <v>1000</v>
      </c>
      <c r="C53" s="147" t="s">
        <v>1035</v>
      </c>
      <c r="D53" s="147" t="s">
        <v>1049</v>
      </c>
      <c r="E53" s="147" t="s">
        <v>932</v>
      </c>
      <c r="F53" s="147">
        <v>8</v>
      </c>
      <c r="G53" s="147">
        <v>9810</v>
      </c>
      <c r="H53" s="147" t="s">
        <v>966</v>
      </c>
      <c r="I53" s="147" t="s">
        <v>987</v>
      </c>
      <c r="L53" s="147" t="s">
        <v>935</v>
      </c>
      <c r="N53" s="147">
        <v>1</v>
      </c>
      <c r="P53" s="147">
        <v>1</v>
      </c>
      <c r="Q53" s="147">
        <v>0.1</v>
      </c>
      <c r="R53" s="147" t="s">
        <v>952</v>
      </c>
      <c r="T53" s="147" t="s">
        <v>1581</v>
      </c>
      <c r="U53" s="147" t="s">
        <v>1050</v>
      </c>
    </row>
    <row r="54" spans="1:30" x14ac:dyDescent="0.25">
      <c r="A54" s="147" t="s">
        <v>930</v>
      </c>
      <c r="B54" s="147" t="s">
        <v>1000</v>
      </c>
      <c r="C54" s="147" t="s">
        <v>1035</v>
      </c>
      <c r="D54" s="147" t="s">
        <v>1051</v>
      </c>
      <c r="E54" s="147" t="s">
        <v>932</v>
      </c>
      <c r="F54" s="147">
        <v>9</v>
      </c>
      <c r="G54" s="147">
        <v>12100</v>
      </c>
      <c r="H54" s="147" t="s">
        <v>1052</v>
      </c>
      <c r="I54" s="147" t="s">
        <v>948</v>
      </c>
      <c r="L54" s="147" t="s">
        <v>1047</v>
      </c>
      <c r="M54" s="147" t="s">
        <v>954</v>
      </c>
      <c r="N54" s="147">
        <v>1</v>
      </c>
      <c r="P54" s="147">
        <v>1</v>
      </c>
      <c r="Q54" s="147">
        <v>1</v>
      </c>
      <c r="T54" s="147" t="s">
        <v>943</v>
      </c>
    </row>
    <row r="55" spans="1:30" x14ac:dyDescent="0.25">
      <c r="A55" s="147" t="s">
        <v>930</v>
      </c>
      <c r="B55" s="147" t="s">
        <v>1000</v>
      </c>
      <c r="C55" s="147" t="s">
        <v>1035</v>
      </c>
      <c r="D55" s="147" t="s">
        <v>1053</v>
      </c>
      <c r="E55" s="147" t="s">
        <v>932</v>
      </c>
      <c r="F55" s="147">
        <v>10</v>
      </c>
      <c r="G55" s="147">
        <v>16900</v>
      </c>
      <c r="H55" s="147" t="s">
        <v>1054</v>
      </c>
      <c r="I55" s="147" t="s">
        <v>937</v>
      </c>
      <c r="L55" s="147" t="s">
        <v>935</v>
      </c>
      <c r="N55" s="147">
        <v>1</v>
      </c>
      <c r="P55" s="147">
        <v>1</v>
      </c>
      <c r="Q55" s="147">
        <v>1</v>
      </c>
      <c r="R55" s="147" t="s">
        <v>955</v>
      </c>
      <c r="T55" s="147" t="s">
        <v>1575</v>
      </c>
      <c r="U55" s="147">
        <v>20</v>
      </c>
      <c r="V55" s="147" t="s">
        <v>1576</v>
      </c>
      <c r="W55" s="147">
        <v>2</v>
      </c>
    </row>
    <row r="56" spans="1:30" x14ac:dyDescent="0.25">
      <c r="A56" s="147" t="s">
        <v>930</v>
      </c>
      <c r="B56" s="147" t="s">
        <v>1000</v>
      </c>
      <c r="C56" s="147" t="s">
        <v>1035</v>
      </c>
      <c r="D56" s="147" t="s">
        <v>1055</v>
      </c>
      <c r="E56" s="147" t="s">
        <v>932</v>
      </c>
      <c r="F56" s="147">
        <v>11</v>
      </c>
      <c r="G56" s="147">
        <v>26300</v>
      </c>
      <c r="H56" s="147" t="s">
        <v>1012</v>
      </c>
      <c r="I56" s="147" t="s">
        <v>948</v>
      </c>
      <c r="L56" s="147" t="s">
        <v>935</v>
      </c>
      <c r="N56" s="147">
        <v>1</v>
      </c>
      <c r="P56" s="147">
        <v>1</v>
      </c>
      <c r="Q56" s="147">
        <v>1</v>
      </c>
      <c r="R56" s="147" t="s">
        <v>943</v>
      </c>
    </row>
    <row r="57" spans="1:30" x14ac:dyDescent="0.25">
      <c r="A57" s="147" t="s">
        <v>930</v>
      </c>
      <c r="B57" s="147" t="s">
        <v>1000</v>
      </c>
      <c r="C57" s="147" t="s">
        <v>1035</v>
      </c>
      <c r="D57" s="147" t="s">
        <v>1056</v>
      </c>
      <c r="E57" s="147" t="s">
        <v>932</v>
      </c>
      <c r="F57" s="147">
        <v>11</v>
      </c>
      <c r="G57" s="147">
        <v>24800</v>
      </c>
      <c r="H57" s="147" t="s">
        <v>1057</v>
      </c>
      <c r="I57" s="147" t="s">
        <v>948</v>
      </c>
      <c r="L57" s="147" t="s">
        <v>935</v>
      </c>
      <c r="N57" s="147">
        <v>1</v>
      </c>
      <c r="P57" s="147">
        <v>1</v>
      </c>
      <c r="Q57" s="147">
        <v>0.1</v>
      </c>
      <c r="R57" s="147" t="s">
        <v>1058</v>
      </c>
      <c r="T57" s="147" t="s">
        <v>1578</v>
      </c>
      <c r="V57" s="147" t="s">
        <v>1575</v>
      </c>
      <c r="W57" s="147">
        <v>20</v>
      </c>
      <c r="X57" s="147" t="s">
        <v>1576</v>
      </c>
      <c r="Y57" s="147">
        <v>2</v>
      </c>
      <c r="Z57" s="147" t="s">
        <v>1584</v>
      </c>
      <c r="AB57" s="147" t="s">
        <v>1586</v>
      </c>
      <c r="AD57" s="147" t="s">
        <v>1585</v>
      </c>
    </row>
    <row r="58" spans="1:30" x14ac:dyDescent="0.25">
      <c r="A58" s="147" t="s">
        <v>930</v>
      </c>
      <c r="B58" s="147" t="s">
        <v>1000</v>
      </c>
      <c r="C58" s="147" t="s">
        <v>1035</v>
      </c>
      <c r="D58" s="147" t="s">
        <v>1060</v>
      </c>
      <c r="E58" s="147" t="s">
        <v>932</v>
      </c>
      <c r="F58" s="147">
        <v>12</v>
      </c>
      <c r="G58" s="147">
        <v>40400</v>
      </c>
      <c r="H58" s="147" t="s">
        <v>1012</v>
      </c>
      <c r="I58" s="147" t="s">
        <v>1003</v>
      </c>
      <c r="J58" s="147" t="s">
        <v>987</v>
      </c>
      <c r="L58" s="147" t="s">
        <v>935</v>
      </c>
      <c r="N58" s="147">
        <v>1</v>
      </c>
      <c r="P58" s="147">
        <v>1</v>
      </c>
      <c r="Q58" s="147">
        <v>0.1</v>
      </c>
      <c r="T58" s="147" t="s">
        <v>955</v>
      </c>
      <c r="V58" s="147" t="s">
        <v>1575</v>
      </c>
      <c r="W58" s="147">
        <v>20</v>
      </c>
      <c r="X58" s="147" t="s">
        <v>1576</v>
      </c>
      <c r="Y58" s="147">
        <v>1</v>
      </c>
      <c r="Z58" s="147" t="s">
        <v>1581</v>
      </c>
      <c r="AA58" s="147" t="s">
        <v>1061</v>
      </c>
    </row>
    <row r="59" spans="1:30" x14ac:dyDescent="0.25">
      <c r="A59" s="147" t="s">
        <v>930</v>
      </c>
      <c r="B59" s="147" t="s">
        <v>1000</v>
      </c>
      <c r="C59" s="147" t="s">
        <v>1035</v>
      </c>
      <c r="D59" s="147" t="s">
        <v>1062</v>
      </c>
      <c r="E59" s="147" t="s">
        <v>932</v>
      </c>
      <c r="F59" s="147">
        <v>13</v>
      </c>
      <c r="G59" s="147">
        <v>45700</v>
      </c>
      <c r="H59" s="147" t="s">
        <v>1063</v>
      </c>
      <c r="I59" s="147" t="s">
        <v>948</v>
      </c>
      <c r="L59" s="147" t="s">
        <v>1047</v>
      </c>
      <c r="M59" s="147" t="s">
        <v>962</v>
      </c>
      <c r="N59" s="147">
        <v>1</v>
      </c>
      <c r="P59" s="147">
        <v>1</v>
      </c>
      <c r="Q59" s="147">
        <v>1</v>
      </c>
      <c r="R59" s="147" t="s">
        <v>943</v>
      </c>
    </row>
    <row r="60" spans="1:30" x14ac:dyDescent="0.25">
      <c r="A60" s="147" t="s">
        <v>930</v>
      </c>
      <c r="B60" s="147" t="s">
        <v>1000</v>
      </c>
      <c r="C60" s="147" t="s">
        <v>1035</v>
      </c>
      <c r="D60" s="147" t="s">
        <v>1064</v>
      </c>
      <c r="E60" s="147" t="s">
        <v>932</v>
      </c>
      <c r="F60" s="147">
        <v>14</v>
      </c>
      <c r="G60" s="147">
        <v>79500</v>
      </c>
      <c r="H60" s="147" t="s">
        <v>1006</v>
      </c>
      <c r="I60" s="147" t="s">
        <v>948</v>
      </c>
      <c r="L60" s="147" t="s">
        <v>1590</v>
      </c>
      <c r="N60" s="147">
        <v>1</v>
      </c>
      <c r="P60" s="147">
        <v>1</v>
      </c>
      <c r="Q60" s="147">
        <v>0.1</v>
      </c>
      <c r="R60" s="147" t="s">
        <v>943</v>
      </c>
    </row>
    <row r="61" spans="1:30" x14ac:dyDescent="0.25">
      <c r="A61" s="147" t="s">
        <v>930</v>
      </c>
      <c r="B61" s="147" t="s">
        <v>1000</v>
      </c>
      <c r="C61" s="147" t="s">
        <v>1035</v>
      </c>
      <c r="D61" s="147" t="s">
        <v>1065</v>
      </c>
      <c r="E61" s="147" t="s">
        <v>932</v>
      </c>
      <c r="F61" s="147">
        <v>15</v>
      </c>
      <c r="G61" s="147">
        <v>107000</v>
      </c>
      <c r="H61" s="147" t="s">
        <v>980</v>
      </c>
      <c r="I61" s="147" t="s">
        <v>948</v>
      </c>
      <c r="L61" s="147" t="s">
        <v>1590</v>
      </c>
      <c r="N61" s="147">
        <v>1</v>
      </c>
      <c r="P61" s="147">
        <v>1</v>
      </c>
      <c r="Q61" s="147">
        <v>0.1</v>
      </c>
      <c r="R61" s="147" t="s">
        <v>952</v>
      </c>
      <c r="T61" s="147" t="s">
        <v>1040</v>
      </c>
      <c r="V61" s="147" t="s">
        <v>1584</v>
      </c>
      <c r="X61" s="147" t="s">
        <v>1585</v>
      </c>
    </row>
    <row r="62" spans="1:30" x14ac:dyDescent="0.25">
      <c r="A62" s="147" t="s">
        <v>930</v>
      </c>
      <c r="B62" s="147" t="s">
        <v>1000</v>
      </c>
      <c r="C62" s="147" t="s">
        <v>1035</v>
      </c>
      <c r="D62" s="147" t="s">
        <v>1066</v>
      </c>
      <c r="E62" s="147" t="s">
        <v>932</v>
      </c>
      <c r="F62" s="147" t="e">
        <f>VLOOKUP(B55,Weapons!$D$2:$P$250,5,Weapons!H2:J)&amp;VLOOKUP(B55,Weapons!$D$2:$P$250,6,)</f>
        <v>#NAME?</v>
      </c>
      <c r="G62" s="147">
        <v>164500</v>
      </c>
      <c r="H62" s="147" t="s">
        <v>1067</v>
      </c>
      <c r="I62" s="147" t="s">
        <v>937</v>
      </c>
      <c r="L62" s="147" t="s">
        <v>935</v>
      </c>
      <c r="N62" s="147">
        <v>1</v>
      </c>
      <c r="P62" s="147">
        <v>1</v>
      </c>
      <c r="Q62" s="147">
        <v>1</v>
      </c>
      <c r="R62" s="147" t="s">
        <v>943</v>
      </c>
    </row>
    <row r="63" spans="1:30" x14ac:dyDescent="0.25">
      <c r="A63" s="147" t="s">
        <v>930</v>
      </c>
      <c r="B63" s="147" t="s">
        <v>1000</v>
      </c>
      <c r="C63" s="147" t="s">
        <v>1035</v>
      </c>
      <c r="D63" s="147" t="s">
        <v>1068</v>
      </c>
      <c r="E63" s="147" t="s">
        <v>932</v>
      </c>
      <c r="F63" s="147">
        <v>16</v>
      </c>
      <c r="G63" s="147">
        <v>183400</v>
      </c>
      <c r="H63" s="147" t="s">
        <v>997</v>
      </c>
      <c r="I63" s="147" t="s">
        <v>1003</v>
      </c>
      <c r="J63" s="147" t="s">
        <v>987</v>
      </c>
      <c r="L63" s="147" t="s">
        <v>935</v>
      </c>
      <c r="N63" s="147">
        <v>1</v>
      </c>
      <c r="P63" s="147">
        <v>1</v>
      </c>
      <c r="Q63" s="147">
        <v>0.1</v>
      </c>
      <c r="T63" s="147" t="s">
        <v>955</v>
      </c>
      <c r="V63" s="147" t="s">
        <v>1575</v>
      </c>
      <c r="W63" s="147">
        <v>20</v>
      </c>
      <c r="X63" s="147" t="s">
        <v>1576</v>
      </c>
      <c r="Y63" s="147">
        <v>2</v>
      </c>
      <c r="Z63" s="147" t="s">
        <v>1581</v>
      </c>
      <c r="AA63" s="147" t="s">
        <v>1050</v>
      </c>
    </row>
    <row r="64" spans="1:30" x14ac:dyDescent="0.25">
      <c r="A64" s="147" t="s">
        <v>930</v>
      </c>
      <c r="B64" s="147" t="s">
        <v>1000</v>
      </c>
      <c r="C64" s="147" t="s">
        <v>1035</v>
      </c>
      <c r="D64" s="147" t="s">
        <v>1069</v>
      </c>
      <c r="E64" s="147" t="s">
        <v>932</v>
      </c>
      <c r="F64" s="147">
        <v>17</v>
      </c>
      <c r="G64" s="147">
        <v>245200</v>
      </c>
      <c r="H64" s="147" t="s">
        <v>1017</v>
      </c>
      <c r="I64" s="147" t="s">
        <v>948</v>
      </c>
      <c r="L64" s="147" t="s">
        <v>935</v>
      </c>
      <c r="N64" s="147">
        <v>1</v>
      </c>
      <c r="P64" s="147">
        <v>1</v>
      </c>
      <c r="Q64" s="147">
        <v>1</v>
      </c>
      <c r="R64" s="147" t="s">
        <v>943</v>
      </c>
    </row>
    <row r="65" spans="1:24" x14ac:dyDescent="0.25">
      <c r="A65" s="147" t="s">
        <v>930</v>
      </c>
      <c r="B65" s="147" t="s">
        <v>1000</v>
      </c>
      <c r="C65" s="147" t="s">
        <v>1035</v>
      </c>
      <c r="D65" s="147" t="s">
        <v>1070</v>
      </c>
      <c r="E65" s="147" t="s">
        <v>932</v>
      </c>
      <c r="F65" s="147">
        <v>18</v>
      </c>
      <c r="G65" s="147">
        <v>368100</v>
      </c>
      <c r="H65" s="147" t="s">
        <v>1071</v>
      </c>
      <c r="I65" s="147" t="s">
        <v>948</v>
      </c>
      <c r="L65" s="147" t="s">
        <v>1047</v>
      </c>
      <c r="M65" s="147" t="s">
        <v>974</v>
      </c>
      <c r="N65" s="147">
        <v>1</v>
      </c>
      <c r="P65" s="147">
        <v>1</v>
      </c>
      <c r="Q65" s="147">
        <v>1</v>
      </c>
      <c r="R65" s="147" t="s">
        <v>943</v>
      </c>
    </row>
    <row r="66" spans="1:24" x14ac:dyDescent="0.25">
      <c r="A66" s="147" t="s">
        <v>930</v>
      </c>
      <c r="B66" s="147" t="s">
        <v>1000</v>
      </c>
      <c r="C66" s="147" t="s">
        <v>1035</v>
      </c>
      <c r="D66" s="147" t="s">
        <v>1072</v>
      </c>
      <c r="E66" s="147" t="s">
        <v>932</v>
      </c>
      <c r="F66" s="147">
        <v>19</v>
      </c>
      <c r="G66" s="147">
        <v>551000</v>
      </c>
      <c r="H66" s="147" t="s">
        <v>1073</v>
      </c>
      <c r="I66" s="147" t="s">
        <v>937</v>
      </c>
      <c r="L66" s="147" t="s">
        <v>935</v>
      </c>
      <c r="N66" s="147">
        <v>1</v>
      </c>
      <c r="P66" s="147">
        <v>1</v>
      </c>
      <c r="Q66" s="147">
        <v>1</v>
      </c>
      <c r="R66" s="147" t="s">
        <v>955</v>
      </c>
      <c r="T66" s="147" t="s">
        <v>1575</v>
      </c>
      <c r="U66" s="147">
        <v>40</v>
      </c>
      <c r="V66" s="147" t="s">
        <v>1576</v>
      </c>
      <c r="W66" s="147">
        <v>2</v>
      </c>
    </row>
    <row r="67" spans="1:24" x14ac:dyDescent="0.25">
      <c r="A67" s="147" t="s">
        <v>930</v>
      </c>
      <c r="B67" s="147" t="s">
        <v>1000</v>
      </c>
      <c r="C67" s="147" t="s">
        <v>1035</v>
      </c>
      <c r="D67" s="147" t="s">
        <v>1074</v>
      </c>
      <c r="E67" s="147" t="s">
        <v>932</v>
      </c>
      <c r="F67" s="147">
        <v>19</v>
      </c>
      <c r="G67" s="147">
        <v>602200</v>
      </c>
      <c r="H67" s="147" t="s">
        <v>1075</v>
      </c>
      <c r="I67" s="147" t="s">
        <v>987</v>
      </c>
      <c r="L67" s="147" t="s">
        <v>935</v>
      </c>
      <c r="N67" s="147">
        <v>1</v>
      </c>
      <c r="P67" s="147">
        <v>1</v>
      </c>
      <c r="Q67" s="147">
        <v>0.1</v>
      </c>
      <c r="R67" s="147" t="s">
        <v>952</v>
      </c>
      <c r="T67" s="147" t="s">
        <v>1581</v>
      </c>
      <c r="U67" s="147" t="s">
        <v>1076</v>
      </c>
    </row>
    <row r="68" spans="1:24" x14ac:dyDescent="0.25">
      <c r="A68" s="147" t="s">
        <v>930</v>
      </c>
      <c r="B68" s="147" t="s">
        <v>1000</v>
      </c>
      <c r="C68" s="147" t="s">
        <v>1035</v>
      </c>
      <c r="D68" s="147" t="s">
        <v>1077</v>
      </c>
      <c r="E68" s="147" t="s">
        <v>932</v>
      </c>
      <c r="F68" s="147">
        <v>20</v>
      </c>
      <c r="G68" s="147">
        <v>727300</v>
      </c>
      <c r="H68" s="147" t="s">
        <v>1078</v>
      </c>
      <c r="I68" s="147" t="s">
        <v>948</v>
      </c>
      <c r="L68" s="147" t="s">
        <v>935</v>
      </c>
      <c r="N68" s="147">
        <v>1</v>
      </c>
      <c r="P68" s="147">
        <v>1</v>
      </c>
      <c r="Q68" s="147">
        <v>1</v>
      </c>
      <c r="R68" s="147" t="s">
        <v>943</v>
      </c>
    </row>
    <row r="69" spans="1:24" x14ac:dyDescent="0.25">
      <c r="A69" s="147" t="s">
        <v>930</v>
      </c>
      <c r="B69" s="147" t="s">
        <v>1000</v>
      </c>
      <c r="C69" s="147" t="s">
        <v>1079</v>
      </c>
      <c r="D69" s="147" t="s">
        <v>1080</v>
      </c>
      <c r="E69" s="147" t="s">
        <v>985</v>
      </c>
      <c r="F69" s="147">
        <v>5</v>
      </c>
      <c r="G69" s="147">
        <v>3360</v>
      </c>
      <c r="H69" s="147" t="s">
        <v>992</v>
      </c>
      <c r="I69" s="147" t="s">
        <v>1081</v>
      </c>
      <c r="L69" s="147" t="s">
        <v>935</v>
      </c>
      <c r="N69" s="147">
        <v>1</v>
      </c>
      <c r="P69" s="147">
        <v>1</v>
      </c>
      <c r="Q69" s="147">
        <v>2</v>
      </c>
      <c r="R69" s="147" t="s">
        <v>955</v>
      </c>
      <c r="T69" s="147" t="s">
        <v>1575</v>
      </c>
      <c r="U69" s="147">
        <v>40</v>
      </c>
      <c r="V69" s="147" t="s">
        <v>1576</v>
      </c>
      <c r="W69" s="147">
        <v>2</v>
      </c>
      <c r="X69" s="147" t="s">
        <v>1587</v>
      </c>
    </row>
    <row r="70" spans="1:24" x14ac:dyDescent="0.25">
      <c r="A70" s="147" t="s">
        <v>930</v>
      </c>
      <c r="B70" s="147" t="s">
        <v>1000</v>
      </c>
      <c r="C70" s="147" t="s">
        <v>1079</v>
      </c>
      <c r="D70" s="147" t="s">
        <v>1082</v>
      </c>
      <c r="E70" s="147" t="s">
        <v>985</v>
      </c>
      <c r="F70" s="147">
        <v>12</v>
      </c>
      <c r="G70" s="147">
        <v>34800</v>
      </c>
      <c r="H70" s="147" t="s">
        <v>962</v>
      </c>
      <c r="I70" s="147" t="s">
        <v>1081</v>
      </c>
      <c r="L70" s="147" t="s">
        <v>958</v>
      </c>
      <c r="N70" s="147">
        <v>1</v>
      </c>
      <c r="P70" s="147">
        <v>1</v>
      </c>
      <c r="Q70" s="147">
        <v>2</v>
      </c>
      <c r="R70" s="147" t="s">
        <v>955</v>
      </c>
      <c r="T70" s="147" t="s">
        <v>1575</v>
      </c>
      <c r="U70" s="147">
        <v>40</v>
      </c>
      <c r="V70" s="147" t="s">
        <v>1576</v>
      </c>
      <c r="W70" s="147">
        <v>2</v>
      </c>
      <c r="X70" s="147" t="s">
        <v>1587</v>
      </c>
    </row>
    <row r="71" spans="1:24" x14ac:dyDescent="0.25">
      <c r="A71" s="147" t="s">
        <v>930</v>
      </c>
      <c r="B71" s="147" t="s">
        <v>1000</v>
      </c>
      <c r="C71" s="147" t="s">
        <v>1001</v>
      </c>
      <c r="D71" s="147" t="s">
        <v>1083</v>
      </c>
      <c r="E71" s="147" t="s">
        <v>985</v>
      </c>
      <c r="F71" s="147">
        <v>2</v>
      </c>
      <c r="G71" s="147">
        <v>750</v>
      </c>
      <c r="H71" s="147" t="s">
        <v>992</v>
      </c>
      <c r="I71" s="147" t="s">
        <v>1003</v>
      </c>
      <c r="L71" s="147" t="s">
        <v>1084</v>
      </c>
      <c r="N71" s="147">
        <v>1</v>
      </c>
      <c r="P71" s="147">
        <v>1</v>
      </c>
      <c r="Q71" s="147">
        <v>1</v>
      </c>
      <c r="R71" s="147" t="s">
        <v>955</v>
      </c>
      <c r="T71" s="147" t="s">
        <v>1575</v>
      </c>
      <c r="U71" s="147">
        <v>20</v>
      </c>
      <c r="V71" s="147" t="s">
        <v>1576</v>
      </c>
      <c r="W71" s="147">
        <v>1</v>
      </c>
    </row>
    <row r="72" spans="1:24" x14ac:dyDescent="0.25">
      <c r="A72" s="147" t="s">
        <v>930</v>
      </c>
      <c r="B72" s="147" t="s">
        <v>1000</v>
      </c>
      <c r="C72" s="147" t="s">
        <v>1001</v>
      </c>
      <c r="D72" s="147" t="s">
        <v>1085</v>
      </c>
      <c r="E72" s="147" t="s">
        <v>985</v>
      </c>
      <c r="F72" s="147">
        <v>8</v>
      </c>
      <c r="G72" s="147">
        <v>8500</v>
      </c>
      <c r="H72" s="147" t="s">
        <v>962</v>
      </c>
      <c r="I72" s="147" t="s">
        <v>1003</v>
      </c>
      <c r="L72" s="147" t="s">
        <v>1084</v>
      </c>
      <c r="N72" s="147">
        <v>1</v>
      </c>
      <c r="P72" s="147">
        <v>1</v>
      </c>
      <c r="Q72" s="147">
        <v>1</v>
      </c>
      <c r="R72" s="147" t="s">
        <v>955</v>
      </c>
      <c r="T72" s="147" t="s">
        <v>1575</v>
      </c>
      <c r="U72" s="147">
        <v>20</v>
      </c>
      <c r="V72" s="147" t="s">
        <v>1576</v>
      </c>
      <c r="W72" s="147">
        <v>1</v>
      </c>
    </row>
    <row r="73" spans="1:24" x14ac:dyDescent="0.25">
      <c r="A73" s="147" t="s">
        <v>930</v>
      </c>
      <c r="B73" s="147" t="s">
        <v>1000</v>
      </c>
      <c r="C73" s="147" t="s">
        <v>1001</v>
      </c>
      <c r="D73" s="147" t="s">
        <v>1086</v>
      </c>
      <c r="E73" s="147" t="s">
        <v>985</v>
      </c>
      <c r="F73" s="147">
        <v>13</v>
      </c>
      <c r="G73" s="147">
        <v>53200</v>
      </c>
      <c r="H73" s="147" t="s">
        <v>1014</v>
      </c>
      <c r="I73" s="147" t="s">
        <v>1003</v>
      </c>
      <c r="L73" s="147" t="s">
        <v>1084</v>
      </c>
      <c r="N73" s="147">
        <v>1</v>
      </c>
      <c r="P73" s="147">
        <v>1</v>
      </c>
      <c r="Q73" s="147">
        <v>1</v>
      </c>
      <c r="R73" s="147" t="s">
        <v>955</v>
      </c>
      <c r="T73" s="147" t="s">
        <v>1575</v>
      </c>
      <c r="U73" s="147">
        <v>20</v>
      </c>
      <c r="V73" s="147" t="s">
        <v>1576</v>
      </c>
      <c r="W73" s="147">
        <v>1</v>
      </c>
    </row>
    <row r="74" spans="1:24" x14ac:dyDescent="0.25">
      <c r="A74" s="147" t="s">
        <v>930</v>
      </c>
      <c r="B74" s="147" t="s">
        <v>1000</v>
      </c>
      <c r="C74" s="147" t="s">
        <v>1001</v>
      </c>
      <c r="D74" s="147" t="s">
        <v>1087</v>
      </c>
      <c r="E74" s="147" t="s">
        <v>985</v>
      </c>
      <c r="F74" s="147">
        <v>19</v>
      </c>
      <c r="G74" s="147">
        <v>595000</v>
      </c>
      <c r="H74" s="147" t="s">
        <v>1017</v>
      </c>
      <c r="I74" s="147" t="s">
        <v>1003</v>
      </c>
      <c r="L74" s="147" t="s">
        <v>1590</v>
      </c>
      <c r="N74" s="147">
        <v>1</v>
      </c>
      <c r="P74" s="147">
        <v>1</v>
      </c>
      <c r="Q74" s="147">
        <v>1</v>
      </c>
      <c r="R74" s="147" t="s">
        <v>955</v>
      </c>
      <c r="T74" s="147" t="s">
        <v>1575</v>
      </c>
      <c r="U74" s="147">
        <v>20</v>
      </c>
      <c r="V74" s="147" t="s">
        <v>1576</v>
      </c>
      <c r="W74" s="147">
        <v>1</v>
      </c>
    </row>
    <row r="75" spans="1:24" x14ac:dyDescent="0.25">
      <c r="A75" s="147" t="s">
        <v>930</v>
      </c>
      <c r="B75" s="147" t="s">
        <v>1000</v>
      </c>
      <c r="C75" s="147" t="s">
        <v>1008</v>
      </c>
      <c r="D75" s="147" t="s">
        <v>1088</v>
      </c>
      <c r="E75" s="147" t="s">
        <v>985</v>
      </c>
      <c r="F75" s="147">
        <v>6</v>
      </c>
      <c r="G75" s="147">
        <v>4650</v>
      </c>
      <c r="H75" s="147" t="s">
        <v>1089</v>
      </c>
      <c r="I75" s="147" t="s">
        <v>1010</v>
      </c>
      <c r="J75" s="147" t="s">
        <v>1003</v>
      </c>
      <c r="L75" s="147" t="s">
        <v>1590</v>
      </c>
      <c r="N75" s="147">
        <v>1</v>
      </c>
      <c r="P75" s="147">
        <v>1</v>
      </c>
      <c r="Q75" s="147">
        <v>1</v>
      </c>
      <c r="R75" s="147" t="s">
        <v>955</v>
      </c>
      <c r="T75" s="147" t="s">
        <v>1575</v>
      </c>
      <c r="U75" s="147">
        <v>20</v>
      </c>
      <c r="V75" s="147" t="s">
        <v>1576</v>
      </c>
      <c r="W75" s="147">
        <v>2</v>
      </c>
    </row>
    <row r="76" spans="1:24" x14ac:dyDescent="0.25">
      <c r="A76" s="147" t="s">
        <v>930</v>
      </c>
      <c r="B76" s="147" t="s">
        <v>1000</v>
      </c>
      <c r="C76" s="147" t="s">
        <v>1008</v>
      </c>
      <c r="D76" s="147" t="s">
        <v>1090</v>
      </c>
      <c r="E76" s="147" t="s">
        <v>985</v>
      </c>
      <c r="F76" s="147">
        <v>10</v>
      </c>
      <c r="G76" s="147">
        <v>17000</v>
      </c>
      <c r="H76" s="147" t="s">
        <v>1052</v>
      </c>
      <c r="I76" s="147" t="s">
        <v>1010</v>
      </c>
      <c r="J76" s="147" t="s">
        <v>1003</v>
      </c>
      <c r="L76" s="147" t="s">
        <v>1590</v>
      </c>
      <c r="N76" s="147">
        <v>1</v>
      </c>
      <c r="P76" s="147">
        <v>1</v>
      </c>
      <c r="Q76" s="147">
        <v>1</v>
      </c>
      <c r="R76" s="147" t="s">
        <v>955</v>
      </c>
      <c r="T76" s="147" t="s">
        <v>1575</v>
      </c>
      <c r="U76" s="147">
        <v>20</v>
      </c>
      <c r="V76" s="147" t="s">
        <v>1576</v>
      </c>
      <c r="W76" s="147">
        <v>2</v>
      </c>
    </row>
    <row r="77" spans="1:24" x14ac:dyDescent="0.25">
      <c r="A77" s="147" t="s">
        <v>930</v>
      </c>
      <c r="B77" s="147" t="s">
        <v>1000</v>
      </c>
      <c r="C77" s="147" t="s">
        <v>1008</v>
      </c>
      <c r="D77" s="147" t="s">
        <v>1091</v>
      </c>
      <c r="E77" s="147" t="s">
        <v>985</v>
      </c>
      <c r="F77" s="147">
        <v>15</v>
      </c>
      <c r="G77" s="147">
        <v>126800</v>
      </c>
      <c r="H77" s="147" t="s">
        <v>978</v>
      </c>
      <c r="I77" s="147" t="s">
        <v>1010</v>
      </c>
      <c r="J77" s="147" t="s">
        <v>1003</v>
      </c>
      <c r="L77" s="147" t="s">
        <v>1590</v>
      </c>
      <c r="N77" s="147">
        <v>1</v>
      </c>
      <c r="P77" s="147">
        <v>1</v>
      </c>
      <c r="Q77" s="147">
        <v>1</v>
      </c>
      <c r="R77" s="147" t="s">
        <v>955</v>
      </c>
      <c r="T77" s="147" t="s">
        <v>1575</v>
      </c>
      <c r="U77" s="147">
        <v>20</v>
      </c>
      <c r="V77" s="147" t="s">
        <v>1576</v>
      </c>
      <c r="W77" s="147">
        <v>2</v>
      </c>
    </row>
    <row r="78" spans="1:24" x14ac:dyDescent="0.25">
      <c r="A78" s="147" t="s">
        <v>930</v>
      </c>
      <c r="B78" s="147" t="s">
        <v>1000</v>
      </c>
      <c r="C78" s="147" t="s">
        <v>1008</v>
      </c>
      <c r="D78" s="147" t="s">
        <v>1092</v>
      </c>
      <c r="E78" s="147" t="s">
        <v>985</v>
      </c>
      <c r="F78" s="147">
        <v>18</v>
      </c>
      <c r="G78" s="147">
        <v>364100</v>
      </c>
      <c r="H78" s="147" t="s">
        <v>1093</v>
      </c>
      <c r="I78" s="147" t="s">
        <v>1010</v>
      </c>
      <c r="J78" s="147" t="s">
        <v>1003</v>
      </c>
      <c r="L78" s="147" t="s">
        <v>1590</v>
      </c>
      <c r="N78" s="147">
        <v>1</v>
      </c>
      <c r="P78" s="147">
        <v>1</v>
      </c>
      <c r="Q78" s="147">
        <v>1</v>
      </c>
      <c r="R78" s="147" t="s">
        <v>955</v>
      </c>
      <c r="T78" s="147" t="s">
        <v>1575</v>
      </c>
      <c r="U78" s="147">
        <v>20</v>
      </c>
      <c r="V78" s="147" t="s">
        <v>1576</v>
      </c>
      <c r="W78" s="147">
        <v>2</v>
      </c>
    </row>
    <row r="79" spans="1:24" x14ac:dyDescent="0.25">
      <c r="A79" s="147" t="s">
        <v>930</v>
      </c>
      <c r="B79" s="147" t="s">
        <v>1000</v>
      </c>
      <c r="C79" s="147" t="s">
        <v>933</v>
      </c>
      <c r="D79" s="147" t="s">
        <v>1094</v>
      </c>
      <c r="E79" s="147" t="s">
        <v>985</v>
      </c>
      <c r="F79" s="147">
        <v>1</v>
      </c>
      <c r="G79" s="147">
        <v>240</v>
      </c>
      <c r="H79" s="147" t="s">
        <v>1020</v>
      </c>
      <c r="I79" s="147" t="s">
        <v>987</v>
      </c>
      <c r="L79" s="147" t="s">
        <v>935</v>
      </c>
      <c r="N79" s="147">
        <v>1</v>
      </c>
      <c r="P79" s="147">
        <v>1</v>
      </c>
      <c r="Q79" s="147">
        <v>1</v>
      </c>
      <c r="R79" s="147" t="s">
        <v>952</v>
      </c>
      <c r="T79" s="147" t="s">
        <v>1588</v>
      </c>
    </row>
    <row r="80" spans="1:24" x14ac:dyDescent="0.25">
      <c r="A80" s="147" t="s">
        <v>930</v>
      </c>
      <c r="B80" s="147" t="s">
        <v>1000</v>
      </c>
      <c r="C80" s="147" t="s">
        <v>933</v>
      </c>
      <c r="D80" s="147" t="s">
        <v>1096</v>
      </c>
      <c r="E80" s="147" t="s">
        <v>985</v>
      </c>
      <c r="F80" s="147">
        <v>2</v>
      </c>
      <c r="G80" s="147">
        <v>475</v>
      </c>
      <c r="H80" s="147" t="s">
        <v>992</v>
      </c>
      <c r="I80" s="147" t="s">
        <v>987</v>
      </c>
      <c r="L80" s="147" t="s">
        <v>935</v>
      </c>
      <c r="N80" s="147">
        <v>1</v>
      </c>
      <c r="P80" s="147">
        <v>1</v>
      </c>
      <c r="Q80" s="147">
        <v>2</v>
      </c>
      <c r="R80" s="147" t="s">
        <v>952</v>
      </c>
      <c r="T80" s="147" t="s">
        <v>1587</v>
      </c>
    </row>
    <row r="81" spans="1:26" x14ac:dyDescent="0.25">
      <c r="A81" s="147" t="s">
        <v>930</v>
      </c>
      <c r="B81" s="147" t="s">
        <v>1000</v>
      </c>
      <c r="C81" s="147" t="s">
        <v>933</v>
      </c>
      <c r="D81" s="147" t="s">
        <v>1097</v>
      </c>
      <c r="E81" s="147" t="s">
        <v>985</v>
      </c>
      <c r="F81" s="147">
        <v>4</v>
      </c>
      <c r="G81" s="147">
        <v>2230</v>
      </c>
      <c r="H81" s="147" t="s">
        <v>1089</v>
      </c>
      <c r="I81" s="147" t="s">
        <v>948</v>
      </c>
      <c r="L81" s="147" t="s">
        <v>1047</v>
      </c>
      <c r="M81" s="147" t="s">
        <v>941</v>
      </c>
      <c r="N81" s="147">
        <v>1</v>
      </c>
      <c r="P81" s="147">
        <v>1</v>
      </c>
      <c r="Q81" s="147">
        <v>2</v>
      </c>
      <c r="R81" s="147" t="s">
        <v>943</v>
      </c>
    </row>
    <row r="82" spans="1:26" x14ac:dyDescent="0.25">
      <c r="A82" s="147" t="s">
        <v>930</v>
      </c>
      <c r="B82" s="147" t="s">
        <v>1000</v>
      </c>
      <c r="C82" s="147" t="s">
        <v>933</v>
      </c>
      <c r="D82" s="147" t="s">
        <v>1098</v>
      </c>
      <c r="E82" s="147" t="s">
        <v>985</v>
      </c>
      <c r="F82" s="147">
        <v>5</v>
      </c>
      <c r="G82" s="147">
        <v>3360</v>
      </c>
      <c r="H82" s="147" t="s">
        <v>1089</v>
      </c>
      <c r="I82" s="147" t="s">
        <v>937</v>
      </c>
      <c r="L82" s="147" t="s">
        <v>975</v>
      </c>
      <c r="N82" s="147">
        <v>1</v>
      </c>
      <c r="P82" s="147">
        <v>1</v>
      </c>
      <c r="Q82" s="147">
        <v>2</v>
      </c>
      <c r="R82" s="147" t="s">
        <v>952</v>
      </c>
      <c r="T82" s="147" t="s">
        <v>1584</v>
      </c>
      <c r="V82" s="147" t="s">
        <v>1588</v>
      </c>
    </row>
    <row r="83" spans="1:26" x14ac:dyDescent="0.25">
      <c r="A83" s="147" t="s">
        <v>930</v>
      </c>
      <c r="B83" s="147" t="s">
        <v>1000</v>
      </c>
      <c r="C83" s="147" t="s">
        <v>933</v>
      </c>
      <c r="D83" s="147" t="s">
        <v>1099</v>
      </c>
      <c r="E83" s="147" t="s">
        <v>985</v>
      </c>
      <c r="F83" s="147">
        <v>7</v>
      </c>
      <c r="G83" s="147">
        <v>5500</v>
      </c>
      <c r="H83" s="147" t="s">
        <v>962</v>
      </c>
      <c r="I83" s="147" t="s">
        <v>948</v>
      </c>
      <c r="L83" s="147" t="s">
        <v>935</v>
      </c>
      <c r="N83" s="147">
        <v>1</v>
      </c>
      <c r="P83" s="147">
        <v>1</v>
      </c>
      <c r="Q83" s="147">
        <v>1</v>
      </c>
      <c r="R83" s="147" t="s">
        <v>943</v>
      </c>
    </row>
    <row r="84" spans="1:26" x14ac:dyDescent="0.25">
      <c r="A84" s="147" t="s">
        <v>930</v>
      </c>
      <c r="B84" s="147" t="s">
        <v>1000</v>
      </c>
      <c r="C84" s="147" t="s">
        <v>933</v>
      </c>
      <c r="D84" s="147" t="s">
        <v>1100</v>
      </c>
      <c r="E84" s="147" t="s">
        <v>985</v>
      </c>
      <c r="F84" s="147">
        <v>7</v>
      </c>
      <c r="G84" s="147">
        <v>5300</v>
      </c>
      <c r="H84" s="147" t="s">
        <v>1023</v>
      </c>
      <c r="I84" s="147" t="s">
        <v>987</v>
      </c>
      <c r="L84" s="147" t="s">
        <v>935</v>
      </c>
      <c r="N84" s="147">
        <v>1</v>
      </c>
      <c r="P84" s="147">
        <v>1</v>
      </c>
      <c r="Q84" s="147">
        <v>1</v>
      </c>
      <c r="R84" s="147" t="s">
        <v>952</v>
      </c>
      <c r="T84" s="147" t="s">
        <v>1588</v>
      </c>
    </row>
    <row r="85" spans="1:26" x14ac:dyDescent="0.25">
      <c r="A85" s="147" t="s">
        <v>930</v>
      </c>
      <c r="B85" s="147" t="s">
        <v>1000</v>
      </c>
      <c r="C85" s="147" t="s">
        <v>933</v>
      </c>
      <c r="D85" s="147" t="s">
        <v>1101</v>
      </c>
      <c r="E85" s="147" t="s">
        <v>985</v>
      </c>
      <c r="F85" s="147">
        <v>7</v>
      </c>
      <c r="G85" s="147">
        <v>6320</v>
      </c>
      <c r="H85" s="147" t="s">
        <v>1089</v>
      </c>
      <c r="I85" s="147" t="s">
        <v>937</v>
      </c>
      <c r="L85" s="147" t="s">
        <v>935</v>
      </c>
      <c r="N85" s="147">
        <v>1</v>
      </c>
      <c r="P85" s="147">
        <v>1</v>
      </c>
      <c r="Q85" s="147">
        <v>1</v>
      </c>
      <c r="R85" s="147" t="s">
        <v>988</v>
      </c>
      <c r="T85" s="147" t="s">
        <v>1578</v>
      </c>
      <c r="V85" s="147" t="s">
        <v>1575</v>
      </c>
      <c r="W85" s="147">
        <v>20</v>
      </c>
      <c r="X85" s="147" t="s">
        <v>1576</v>
      </c>
      <c r="Y85" s="147">
        <v>1</v>
      </c>
      <c r="Z85" s="147" t="s">
        <v>1579</v>
      </c>
    </row>
    <row r="86" spans="1:26" x14ac:dyDescent="0.25">
      <c r="A86" s="147" t="s">
        <v>930</v>
      </c>
      <c r="B86" s="147" t="s">
        <v>1000</v>
      </c>
      <c r="C86" s="147" t="s">
        <v>933</v>
      </c>
      <c r="D86" s="147" t="s">
        <v>1102</v>
      </c>
      <c r="E86" s="147" t="s">
        <v>985</v>
      </c>
      <c r="F86" s="147">
        <v>9</v>
      </c>
      <c r="G86" s="147">
        <v>12200</v>
      </c>
      <c r="H86" s="147" t="s">
        <v>962</v>
      </c>
      <c r="I86" s="147" t="s">
        <v>987</v>
      </c>
      <c r="L86" s="147" t="s">
        <v>1047</v>
      </c>
      <c r="M86" s="147" t="s">
        <v>992</v>
      </c>
      <c r="N86" s="147">
        <v>1</v>
      </c>
      <c r="P86" s="147">
        <v>1</v>
      </c>
      <c r="Q86" s="147">
        <v>2</v>
      </c>
      <c r="R86" s="147" t="s">
        <v>952</v>
      </c>
      <c r="T86" s="147" t="s">
        <v>1587</v>
      </c>
    </row>
    <row r="87" spans="1:26" x14ac:dyDescent="0.25">
      <c r="A87" s="147" t="s">
        <v>930</v>
      </c>
      <c r="B87" s="147" t="s">
        <v>1000</v>
      </c>
      <c r="C87" s="147" t="s">
        <v>933</v>
      </c>
      <c r="D87" s="147" t="s">
        <v>1103</v>
      </c>
      <c r="E87" s="147" t="s">
        <v>985</v>
      </c>
      <c r="F87" s="147">
        <v>9</v>
      </c>
      <c r="G87" s="147">
        <v>14300</v>
      </c>
      <c r="H87" s="147" t="s">
        <v>968</v>
      </c>
      <c r="I87" s="147" t="s">
        <v>937</v>
      </c>
      <c r="L87" s="147" t="s">
        <v>975</v>
      </c>
      <c r="N87" s="147">
        <v>1</v>
      </c>
      <c r="P87" s="147">
        <v>1</v>
      </c>
      <c r="Q87" s="147">
        <v>2</v>
      </c>
      <c r="R87" s="147" t="s">
        <v>952</v>
      </c>
      <c r="T87" s="147" t="s">
        <v>1584</v>
      </c>
      <c r="V87" s="147" t="s">
        <v>1588</v>
      </c>
    </row>
    <row r="88" spans="1:26" x14ac:dyDescent="0.25">
      <c r="A88" s="147" t="s">
        <v>930</v>
      </c>
      <c r="B88" s="147" t="s">
        <v>1000</v>
      </c>
      <c r="C88" s="147" t="s">
        <v>933</v>
      </c>
      <c r="D88" s="147" t="s">
        <v>1104</v>
      </c>
      <c r="E88" s="147" t="s">
        <v>985</v>
      </c>
      <c r="F88" s="147">
        <v>10</v>
      </c>
      <c r="G88" s="147">
        <v>18100</v>
      </c>
      <c r="H88" s="147" t="s">
        <v>968</v>
      </c>
      <c r="I88" s="147" t="s">
        <v>948</v>
      </c>
      <c r="L88" s="147" t="s">
        <v>1047</v>
      </c>
      <c r="M88" s="147" t="s">
        <v>954</v>
      </c>
      <c r="N88" s="147">
        <v>1</v>
      </c>
      <c r="P88" s="147">
        <v>1</v>
      </c>
      <c r="Q88" s="147">
        <v>1</v>
      </c>
      <c r="R88" s="147" t="s">
        <v>943</v>
      </c>
    </row>
    <row r="89" spans="1:26" x14ac:dyDescent="0.25">
      <c r="A89" s="147" t="s">
        <v>930</v>
      </c>
      <c r="B89" s="147" t="s">
        <v>1000</v>
      </c>
      <c r="C89" s="147" t="s">
        <v>933</v>
      </c>
      <c r="D89" s="147" t="s">
        <v>1105</v>
      </c>
      <c r="E89" s="147" t="s">
        <v>985</v>
      </c>
      <c r="F89" s="147">
        <v>11</v>
      </c>
      <c r="G89" s="147">
        <v>24600</v>
      </c>
      <c r="H89" s="147" t="s">
        <v>1007</v>
      </c>
      <c r="I89" s="147" t="s">
        <v>987</v>
      </c>
      <c r="L89" s="147" t="s">
        <v>935</v>
      </c>
      <c r="N89" s="147">
        <v>1</v>
      </c>
      <c r="P89" s="147">
        <v>1</v>
      </c>
      <c r="Q89" s="147">
        <v>1</v>
      </c>
      <c r="R89" s="147" t="s">
        <v>952</v>
      </c>
      <c r="T89" s="147" t="s">
        <v>1588</v>
      </c>
    </row>
    <row r="90" spans="1:26" x14ac:dyDescent="0.25">
      <c r="A90" s="147" t="s">
        <v>930</v>
      </c>
      <c r="B90" s="147" t="s">
        <v>1000</v>
      </c>
      <c r="C90" s="147" t="s">
        <v>933</v>
      </c>
      <c r="D90" s="147" t="s">
        <v>1106</v>
      </c>
      <c r="E90" s="147" t="s">
        <v>985</v>
      </c>
      <c r="F90" s="147">
        <v>13</v>
      </c>
      <c r="G90" s="147">
        <v>43900</v>
      </c>
      <c r="H90" s="147" t="s">
        <v>1014</v>
      </c>
      <c r="I90" s="147" t="s">
        <v>948</v>
      </c>
      <c r="L90" s="147" t="s">
        <v>935</v>
      </c>
      <c r="N90" s="147">
        <v>1</v>
      </c>
      <c r="P90" s="147">
        <v>1</v>
      </c>
      <c r="Q90" s="147">
        <v>1</v>
      </c>
      <c r="R90" s="147" t="s">
        <v>943</v>
      </c>
    </row>
    <row r="91" spans="1:26" x14ac:dyDescent="0.25">
      <c r="A91" s="147" t="s">
        <v>930</v>
      </c>
      <c r="B91" s="147" t="s">
        <v>1000</v>
      </c>
      <c r="C91" s="147" t="s">
        <v>933</v>
      </c>
      <c r="D91" s="147" t="s">
        <v>1107</v>
      </c>
      <c r="E91" s="147" t="s">
        <v>985</v>
      </c>
      <c r="F91" s="147">
        <v>13</v>
      </c>
      <c r="G91" s="147">
        <v>45200</v>
      </c>
      <c r="H91" s="147" t="s">
        <v>1108</v>
      </c>
      <c r="I91" s="147" t="s">
        <v>937</v>
      </c>
      <c r="L91" s="147" t="s">
        <v>975</v>
      </c>
      <c r="N91" s="147">
        <v>1</v>
      </c>
      <c r="P91" s="147">
        <v>1</v>
      </c>
      <c r="Q91" s="147">
        <v>1</v>
      </c>
      <c r="R91" s="147" t="s">
        <v>988</v>
      </c>
      <c r="T91" s="147" t="s">
        <v>1578</v>
      </c>
      <c r="V91" s="147" t="s">
        <v>1575</v>
      </c>
      <c r="W91" s="147">
        <v>20</v>
      </c>
      <c r="X91" s="147" t="s">
        <v>1576</v>
      </c>
      <c r="Y91" s="147">
        <v>1</v>
      </c>
      <c r="Z91" s="147" t="s">
        <v>1579</v>
      </c>
    </row>
    <row r="92" spans="1:26" x14ac:dyDescent="0.25">
      <c r="A92" s="147" t="s">
        <v>930</v>
      </c>
      <c r="B92" s="147" t="s">
        <v>1000</v>
      </c>
      <c r="C92" s="147" t="s">
        <v>933</v>
      </c>
      <c r="D92" s="147" t="s">
        <v>1109</v>
      </c>
      <c r="E92" s="147" t="s">
        <v>985</v>
      </c>
      <c r="F92" s="147">
        <v>13</v>
      </c>
      <c r="G92" s="147">
        <v>44100</v>
      </c>
      <c r="H92" s="147" t="s">
        <v>978</v>
      </c>
      <c r="I92" s="147" t="s">
        <v>937</v>
      </c>
      <c r="L92" s="147" t="s">
        <v>975</v>
      </c>
      <c r="N92" s="147">
        <v>1</v>
      </c>
      <c r="P92" s="147">
        <v>1</v>
      </c>
      <c r="Q92" s="147">
        <v>2</v>
      </c>
      <c r="R92" s="147" t="s">
        <v>955</v>
      </c>
      <c r="T92" s="147" t="s">
        <v>1575</v>
      </c>
      <c r="U92" s="147">
        <v>40</v>
      </c>
      <c r="V92" s="147" t="s">
        <v>1576</v>
      </c>
      <c r="W92" s="147">
        <v>4</v>
      </c>
      <c r="X92" s="147" t="s">
        <v>1584</v>
      </c>
      <c r="Z92" s="147" t="s">
        <v>1588</v>
      </c>
    </row>
    <row r="93" spans="1:26" x14ac:dyDescent="0.25">
      <c r="A93" s="147" t="s">
        <v>930</v>
      </c>
      <c r="B93" s="147" t="s">
        <v>1000</v>
      </c>
      <c r="C93" s="147" t="s">
        <v>933</v>
      </c>
      <c r="D93" s="147" t="s">
        <v>1110</v>
      </c>
      <c r="E93" s="147" t="s">
        <v>985</v>
      </c>
      <c r="F93" s="147">
        <v>14</v>
      </c>
      <c r="G93" s="147">
        <v>71500</v>
      </c>
      <c r="H93" s="147" t="s">
        <v>1111</v>
      </c>
      <c r="I93" s="147" t="s">
        <v>987</v>
      </c>
      <c r="L93" s="147" t="s">
        <v>935</v>
      </c>
      <c r="N93" s="147">
        <v>1</v>
      </c>
      <c r="P93" s="147">
        <v>1</v>
      </c>
      <c r="Q93" s="147">
        <v>1</v>
      </c>
      <c r="R93" s="147" t="s">
        <v>952</v>
      </c>
      <c r="T93" s="147" t="s">
        <v>1588</v>
      </c>
    </row>
    <row r="94" spans="1:26" x14ac:dyDescent="0.25">
      <c r="A94" s="147" t="s">
        <v>930</v>
      </c>
      <c r="B94" s="147" t="s">
        <v>1000</v>
      </c>
      <c r="C94" s="147" t="s">
        <v>933</v>
      </c>
      <c r="D94" s="147" t="s">
        <v>1112</v>
      </c>
      <c r="E94" s="147" t="s">
        <v>985</v>
      </c>
      <c r="F94" s="147">
        <v>15</v>
      </c>
      <c r="G94" s="147">
        <v>95700</v>
      </c>
      <c r="H94" s="147" t="s">
        <v>1006</v>
      </c>
      <c r="I94" s="147" t="s">
        <v>987</v>
      </c>
      <c r="L94" s="147" t="s">
        <v>1047</v>
      </c>
      <c r="M94" s="147" t="s">
        <v>1108</v>
      </c>
      <c r="N94" s="147">
        <v>1</v>
      </c>
      <c r="P94" s="147">
        <v>1</v>
      </c>
      <c r="Q94" s="147">
        <v>2</v>
      </c>
      <c r="R94" s="147" t="s">
        <v>952</v>
      </c>
      <c r="T94" s="147" t="s">
        <v>1587</v>
      </c>
    </row>
    <row r="95" spans="1:26" x14ac:dyDescent="0.25">
      <c r="A95" s="147" t="s">
        <v>930</v>
      </c>
      <c r="B95" s="147" t="s">
        <v>1000</v>
      </c>
      <c r="C95" s="147" t="s">
        <v>933</v>
      </c>
      <c r="D95" s="147" t="s">
        <v>1113</v>
      </c>
      <c r="E95" s="147" t="s">
        <v>985</v>
      </c>
      <c r="F95" s="147">
        <v>16</v>
      </c>
      <c r="G95" s="147">
        <v>184300</v>
      </c>
      <c r="H95" s="147" t="s">
        <v>1071</v>
      </c>
      <c r="I95" s="147" t="s">
        <v>948</v>
      </c>
      <c r="L95" s="147" t="s">
        <v>1047</v>
      </c>
      <c r="M95" s="147" t="s">
        <v>1033</v>
      </c>
      <c r="N95" s="147">
        <v>1</v>
      </c>
      <c r="P95" s="147">
        <v>1</v>
      </c>
      <c r="Q95" s="147">
        <v>2</v>
      </c>
      <c r="R95" s="147" t="s">
        <v>955</v>
      </c>
      <c r="T95" s="147" t="s">
        <v>1575</v>
      </c>
      <c r="U95" s="147">
        <v>40</v>
      </c>
      <c r="V95" s="147" t="s">
        <v>1576</v>
      </c>
      <c r="W95" s="147">
        <v>2</v>
      </c>
    </row>
    <row r="96" spans="1:26" x14ac:dyDescent="0.25">
      <c r="A96" s="147" t="s">
        <v>930</v>
      </c>
      <c r="B96" s="147" t="s">
        <v>1000</v>
      </c>
      <c r="C96" s="147" t="s">
        <v>933</v>
      </c>
      <c r="D96" s="147" t="s">
        <v>1114</v>
      </c>
      <c r="E96" s="147" t="s">
        <v>985</v>
      </c>
      <c r="F96" s="147">
        <v>17</v>
      </c>
      <c r="G96" s="147">
        <v>248000</v>
      </c>
      <c r="H96" s="147" t="s">
        <v>1115</v>
      </c>
      <c r="I96" s="147" t="s">
        <v>987</v>
      </c>
      <c r="L96" s="147" t="s">
        <v>935</v>
      </c>
      <c r="N96" s="147">
        <v>1</v>
      </c>
      <c r="P96" s="147">
        <v>1</v>
      </c>
      <c r="Q96" s="147">
        <v>1</v>
      </c>
      <c r="R96" s="147" t="s">
        <v>1578</v>
      </c>
      <c r="T96" s="147" t="s">
        <v>1575</v>
      </c>
      <c r="U96" s="147">
        <v>20</v>
      </c>
      <c r="V96" s="147" t="s">
        <v>1576</v>
      </c>
      <c r="W96" s="147">
        <v>1</v>
      </c>
      <c r="X96" s="147" t="s">
        <v>1588</v>
      </c>
    </row>
    <row r="97" spans="1:26" x14ac:dyDescent="0.25">
      <c r="A97" s="147" t="s">
        <v>930</v>
      </c>
      <c r="B97" s="147" t="s">
        <v>1000</v>
      </c>
      <c r="C97" s="147" t="s">
        <v>933</v>
      </c>
      <c r="D97" s="147" t="s">
        <v>1116</v>
      </c>
      <c r="E97" s="147" t="s">
        <v>985</v>
      </c>
      <c r="F97" s="147">
        <v>17</v>
      </c>
      <c r="G97" s="147">
        <v>273000</v>
      </c>
      <c r="H97" s="147" t="s">
        <v>1117</v>
      </c>
      <c r="I97" s="147" t="s">
        <v>937</v>
      </c>
      <c r="L97" s="147" t="s">
        <v>975</v>
      </c>
      <c r="N97" s="147">
        <v>1</v>
      </c>
      <c r="P97" s="147">
        <v>1</v>
      </c>
      <c r="Q97" s="147">
        <v>2</v>
      </c>
      <c r="R97" s="147" t="s">
        <v>952</v>
      </c>
      <c r="T97" s="147" t="s">
        <v>1584</v>
      </c>
      <c r="V97" s="147" t="s">
        <v>1588</v>
      </c>
    </row>
    <row r="98" spans="1:26" x14ac:dyDescent="0.25">
      <c r="A98" s="147" t="s">
        <v>930</v>
      </c>
      <c r="B98" s="147" t="s">
        <v>1000</v>
      </c>
      <c r="C98" s="147" t="s">
        <v>933</v>
      </c>
      <c r="D98" s="147" t="s">
        <v>1118</v>
      </c>
      <c r="E98" s="147" t="s">
        <v>985</v>
      </c>
      <c r="F98" s="147">
        <v>18</v>
      </c>
      <c r="G98" s="147">
        <v>410200</v>
      </c>
      <c r="H98" s="147" t="s">
        <v>1119</v>
      </c>
      <c r="I98" s="147" t="s">
        <v>948</v>
      </c>
      <c r="L98" s="147" t="s">
        <v>935</v>
      </c>
      <c r="N98" s="147">
        <v>1</v>
      </c>
      <c r="P98" s="147">
        <v>1</v>
      </c>
      <c r="Q98" s="147">
        <v>1</v>
      </c>
      <c r="R98" s="147" t="s">
        <v>943</v>
      </c>
    </row>
    <row r="99" spans="1:26" x14ac:dyDescent="0.25">
      <c r="A99" s="147" t="s">
        <v>930</v>
      </c>
      <c r="B99" s="147" t="s">
        <v>1000</v>
      </c>
      <c r="C99" s="147" t="s">
        <v>933</v>
      </c>
      <c r="D99" s="147" t="s">
        <v>1120</v>
      </c>
      <c r="E99" s="147" t="s">
        <v>985</v>
      </c>
      <c r="F99" s="147">
        <v>19</v>
      </c>
      <c r="G99" s="147">
        <v>546100</v>
      </c>
      <c r="H99" s="147" t="s">
        <v>1121</v>
      </c>
      <c r="I99" s="147" t="s">
        <v>987</v>
      </c>
      <c r="L99" s="147" t="s">
        <v>935</v>
      </c>
      <c r="N99" s="147">
        <v>1</v>
      </c>
      <c r="P99" s="147">
        <v>1</v>
      </c>
      <c r="Q99" s="147">
        <v>1</v>
      </c>
      <c r="R99" s="147" t="s">
        <v>952</v>
      </c>
      <c r="T99" s="147" t="s">
        <v>1588</v>
      </c>
    </row>
    <row r="100" spans="1:26" x14ac:dyDescent="0.25">
      <c r="A100" s="147" t="s">
        <v>930</v>
      </c>
      <c r="B100" s="147" t="s">
        <v>1000</v>
      </c>
      <c r="C100" s="147" t="s">
        <v>933</v>
      </c>
      <c r="D100" s="147" t="s">
        <v>1122</v>
      </c>
      <c r="E100" s="147" t="s">
        <v>985</v>
      </c>
      <c r="F100" s="147">
        <v>20</v>
      </c>
      <c r="G100" s="147">
        <v>815000</v>
      </c>
      <c r="H100" s="147" t="s">
        <v>1123</v>
      </c>
      <c r="I100" s="147" t="s">
        <v>948</v>
      </c>
      <c r="L100" s="147" t="s">
        <v>1047</v>
      </c>
      <c r="M100" s="147" t="s">
        <v>974</v>
      </c>
      <c r="N100" s="147">
        <v>1</v>
      </c>
      <c r="P100" s="147">
        <v>1</v>
      </c>
      <c r="Q100" s="147">
        <v>2</v>
      </c>
      <c r="R100" s="147" t="s">
        <v>955</v>
      </c>
      <c r="T100" s="147" t="s">
        <v>1575</v>
      </c>
      <c r="U100" s="147">
        <v>40</v>
      </c>
      <c r="V100" s="147" t="s">
        <v>1576</v>
      </c>
      <c r="W100" s="147">
        <v>2</v>
      </c>
    </row>
    <row r="101" spans="1:26" x14ac:dyDescent="0.25">
      <c r="A101" s="147" t="s">
        <v>930</v>
      </c>
      <c r="B101" s="147" t="s">
        <v>1000</v>
      </c>
      <c r="C101" s="147" t="s">
        <v>933</v>
      </c>
      <c r="D101" s="147" t="s">
        <v>1124</v>
      </c>
      <c r="E101" s="147" t="s">
        <v>985</v>
      </c>
      <c r="F101" s="147">
        <v>20</v>
      </c>
      <c r="G101" s="147">
        <v>905700</v>
      </c>
      <c r="H101" s="147" t="s">
        <v>1125</v>
      </c>
      <c r="I101" s="147" t="s">
        <v>937</v>
      </c>
      <c r="J101" s="147" t="s">
        <v>1003</v>
      </c>
      <c r="L101" s="147" t="s">
        <v>975</v>
      </c>
      <c r="N101" s="147">
        <v>1</v>
      </c>
      <c r="P101" s="147">
        <v>1</v>
      </c>
      <c r="Q101" s="147">
        <v>2</v>
      </c>
      <c r="R101" s="147" t="s">
        <v>955</v>
      </c>
      <c r="T101" s="147" t="s">
        <v>1575</v>
      </c>
      <c r="U101" s="147">
        <v>40</v>
      </c>
      <c r="V101" s="147" t="s">
        <v>1576</v>
      </c>
      <c r="W101" s="147">
        <v>4</v>
      </c>
      <c r="X101" s="147" t="s">
        <v>1584</v>
      </c>
      <c r="Z101" s="147" t="s">
        <v>1588</v>
      </c>
    </row>
    <row r="102" spans="1:26" x14ac:dyDescent="0.25">
      <c r="A102" s="147" t="s">
        <v>1126</v>
      </c>
      <c r="C102" s="147" t="s">
        <v>1079</v>
      </c>
      <c r="D102" s="147" t="s">
        <v>1127</v>
      </c>
      <c r="E102" s="147" t="s">
        <v>932</v>
      </c>
      <c r="F102" s="147">
        <v>5</v>
      </c>
      <c r="G102" s="147" t="s">
        <v>1128</v>
      </c>
      <c r="H102" s="147" t="s">
        <v>1129</v>
      </c>
      <c r="I102" s="147" t="s">
        <v>1081</v>
      </c>
      <c r="J102" s="147" t="s">
        <v>935</v>
      </c>
      <c r="K102" s="147" t="s">
        <v>1130</v>
      </c>
      <c r="L102" s="147" t="s">
        <v>1131</v>
      </c>
      <c r="N102" s="147">
        <v>20</v>
      </c>
      <c r="O102" s="147" t="s">
        <v>1132</v>
      </c>
      <c r="P102" s="147">
        <v>1</v>
      </c>
      <c r="Q102" s="147" t="s">
        <v>1597</v>
      </c>
    </row>
    <row r="103" spans="1:26" x14ac:dyDescent="0.25">
      <c r="A103" s="147" t="s">
        <v>1126</v>
      </c>
      <c r="C103" s="147" t="s">
        <v>1079</v>
      </c>
      <c r="D103" s="147" t="s">
        <v>1133</v>
      </c>
      <c r="E103" s="147" t="s">
        <v>932</v>
      </c>
      <c r="F103" s="147">
        <v>10</v>
      </c>
      <c r="G103" s="147" t="s">
        <v>1134</v>
      </c>
      <c r="H103" s="147" t="s">
        <v>1135</v>
      </c>
      <c r="I103" s="147" t="s">
        <v>1136</v>
      </c>
      <c r="K103" s="147" t="s">
        <v>1137</v>
      </c>
      <c r="L103" s="147" t="s">
        <v>1131</v>
      </c>
      <c r="N103" s="147">
        <v>40</v>
      </c>
      <c r="O103" s="147" t="s">
        <v>1132</v>
      </c>
      <c r="P103" s="147">
        <v>2</v>
      </c>
      <c r="Q103" s="147" t="s">
        <v>1597</v>
      </c>
    </row>
    <row r="104" spans="1:26" x14ac:dyDescent="0.25">
      <c r="A104" s="147" t="s">
        <v>1126</v>
      </c>
      <c r="C104" s="147" t="s">
        <v>1079</v>
      </c>
      <c r="D104" s="147" t="s">
        <v>1138</v>
      </c>
      <c r="E104" s="147" t="s">
        <v>932</v>
      </c>
      <c r="F104" s="147">
        <v>15</v>
      </c>
      <c r="G104" s="147" t="s">
        <v>1139</v>
      </c>
      <c r="H104" s="147" t="s">
        <v>1140</v>
      </c>
      <c r="I104" s="147" t="s">
        <v>1136</v>
      </c>
      <c r="K104" s="147" t="s">
        <v>1137</v>
      </c>
      <c r="L104" s="147" t="s">
        <v>1131</v>
      </c>
      <c r="N104" s="147">
        <v>40</v>
      </c>
      <c r="O104" s="147" t="s">
        <v>1132</v>
      </c>
      <c r="P104" s="147">
        <v>2</v>
      </c>
      <c r="Q104" s="147" t="s">
        <v>1597</v>
      </c>
    </row>
    <row r="105" spans="1:26" x14ac:dyDescent="0.25">
      <c r="A105" s="147" t="s">
        <v>1126</v>
      </c>
      <c r="C105" s="147" t="s">
        <v>1079</v>
      </c>
      <c r="D105" s="147" t="s">
        <v>1141</v>
      </c>
      <c r="E105" s="147" t="s">
        <v>932</v>
      </c>
      <c r="F105" s="147">
        <v>19</v>
      </c>
      <c r="G105" s="147" t="s">
        <v>1142</v>
      </c>
      <c r="H105" s="147" t="s">
        <v>1143</v>
      </c>
      <c r="I105" s="147" t="s">
        <v>1136</v>
      </c>
      <c r="K105" s="147" t="s">
        <v>1137</v>
      </c>
      <c r="L105" s="147" t="s">
        <v>1131</v>
      </c>
      <c r="N105" s="147">
        <v>80</v>
      </c>
      <c r="O105" s="147" t="s">
        <v>1132</v>
      </c>
      <c r="P105" s="147">
        <v>4</v>
      </c>
      <c r="Q105" s="147" t="s">
        <v>1597</v>
      </c>
    </row>
    <row r="106" spans="1:26" x14ac:dyDescent="0.25">
      <c r="A106" s="147" t="s">
        <v>1126</v>
      </c>
      <c r="C106" s="147" t="s">
        <v>1001</v>
      </c>
      <c r="D106" s="147" t="s">
        <v>1144</v>
      </c>
      <c r="E106" s="147" t="s">
        <v>932</v>
      </c>
      <c r="F106" s="147">
        <v>1</v>
      </c>
      <c r="G106" s="147">
        <v>90</v>
      </c>
      <c r="H106" s="147" t="s">
        <v>1145</v>
      </c>
      <c r="I106" s="147" t="s">
        <v>1146</v>
      </c>
      <c r="K106" s="147" t="s">
        <v>1147</v>
      </c>
      <c r="L106" s="147" t="s">
        <v>1148</v>
      </c>
      <c r="M106" s="147" t="s">
        <v>1129</v>
      </c>
      <c r="N106" s="147">
        <v>1</v>
      </c>
      <c r="O106" s="147" t="s">
        <v>1149</v>
      </c>
      <c r="P106" s="147">
        <v>1</v>
      </c>
      <c r="Q106" s="147" t="s">
        <v>1597</v>
      </c>
      <c r="R106" s="147" t="s">
        <v>1150</v>
      </c>
      <c r="T106" s="147" t="s">
        <v>1151</v>
      </c>
    </row>
    <row r="107" spans="1:26" x14ac:dyDescent="0.25">
      <c r="A107" s="147" t="s">
        <v>1126</v>
      </c>
      <c r="C107" s="147" t="s">
        <v>1001</v>
      </c>
      <c r="D107" s="147" t="s">
        <v>1152</v>
      </c>
      <c r="E107" s="147" t="s">
        <v>932</v>
      </c>
      <c r="F107" s="147">
        <v>2</v>
      </c>
      <c r="G107" s="147">
        <v>470</v>
      </c>
      <c r="H107" s="147" t="s">
        <v>1153</v>
      </c>
      <c r="I107" s="147" t="s">
        <v>1146</v>
      </c>
      <c r="K107" s="147" t="s">
        <v>1154</v>
      </c>
      <c r="L107" s="147" t="s">
        <v>1148</v>
      </c>
      <c r="M107" s="147" t="s">
        <v>1153</v>
      </c>
      <c r="N107" s="147">
        <v>20</v>
      </c>
      <c r="O107" s="147" t="s">
        <v>1155</v>
      </c>
      <c r="P107" s="147">
        <v>4</v>
      </c>
      <c r="Q107" s="147" t="s">
        <v>1597</v>
      </c>
      <c r="R107" s="147" t="s">
        <v>1156</v>
      </c>
      <c r="T107" s="147" t="s">
        <v>1095</v>
      </c>
    </row>
    <row r="108" spans="1:26" x14ac:dyDescent="0.25">
      <c r="A108" s="147" t="s">
        <v>1126</v>
      </c>
      <c r="C108" s="147" t="s">
        <v>1157</v>
      </c>
      <c r="D108" s="147" t="s">
        <v>1158</v>
      </c>
      <c r="E108" s="147" t="s">
        <v>932</v>
      </c>
      <c r="F108" s="147">
        <v>1</v>
      </c>
      <c r="G108" s="147">
        <v>350</v>
      </c>
      <c r="H108" s="147" t="s">
        <v>1153</v>
      </c>
      <c r="I108" s="147" t="s">
        <v>1146</v>
      </c>
      <c r="K108" s="147" t="s">
        <v>1159</v>
      </c>
      <c r="L108" s="147" t="s">
        <v>1148</v>
      </c>
      <c r="M108" s="147" t="s">
        <v>1153</v>
      </c>
      <c r="N108" s="147">
        <v>20</v>
      </c>
      <c r="O108" s="147" t="s">
        <v>1132</v>
      </c>
      <c r="P108" s="147">
        <v>1</v>
      </c>
      <c r="Q108" s="147" t="s">
        <v>1597</v>
      </c>
    </row>
    <row r="109" spans="1:26" x14ac:dyDescent="0.25">
      <c r="A109" s="147" t="s">
        <v>1126</v>
      </c>
      <c r="C109" s="147" t="s">
        <v>1157</v>
      </c>
      <c r="D109" s="147" t="s">
        <v>1160</v>
      </c>
      <c r="E109" s="147" t="s">
        <v>932</v>
      </c>
      <c r="F109" s="147">
        <v>6</v>
      </c>
      <c r="G109" s="147">
        <v>4270</v>
      </c>
      <c r="H109" s="147" t="s">
        <v>1161</v>
      </c>
      <c r="I109" s="147" t="s">
        <v>1162</v>
      </c>
      <c r="K109" s="147" t="s">
        <v>1163</v>
      </c>
      <c r="L109" s="147" t="s">
        <v>1164</v>
      </c>
      <c r="M109" s="147" t="s">
        <v>1153</v>
      </c>
      <c r="N109" s="147">
        <v>20</v>
      </c>
      <c r="O109" s="147" t="s">
        <v>1132</v>
      </c>
      <c r="P109" s="147">
        <v>1</v>
      </c>
      <c r="Q109" s="147" t="s">
        <v>1597</v>
      </c>
    </row>
    <row r="110" spans="1:26" x14ac:dyDescent="0.25">
      <c r="A110" s="147" t="s">
        <v>1126</v>
      </c>
      <c r="C110" s="147" t="s">
        <v>1157</v>
      </c>
      <c r="D110" s="147" t="s">
        <v>1165</v>
      </c>
      <c r="E110" s="147" t="s">
        <v>932</v>
      </c>
      <c r="F110" s="147">
        <v>9</v>
      </c>
      <c r="G110" s="147" t="s">
        <v>1166</v>
      </c>
      <c r="H110" s="147" t="s">
        <v>1167</v>
      </c>
      <c r="I110" s="147" t="s">
        <v>1146</v>
      </c>
      <c r="K110" s="147" t="s">
        <v>1168</v>
      </c>
      <c r="L110" s="147" t="s">
        <v>1148</v>
      </c>
      <c r="M110" s="147" t="s">
        <v>1153</v>
      </c>
      <c r="N110" s="147">
        <v>40</v>
      </c>
      <c r="O110" s="147" t="s">
        <v>1132</v>
      </c>
      <c r="P110" s="147">
        <v>2</v>
      </c>
      <c r="Q110" s="147" t="s">
        <v>1597</v>
      </c>
      <c r="R110" s="147" t="s">
        <v>1169</v>
      </c>
      <c r="S110" s="147" t="s">
        <v>945</v>
      </c>
    </row>
    <row r="111" spans="1:26" x14ac:dyDescent="0.25">
      <c r="A111" s="147" t="s">
        <v>1126</v>
      </c>
      <c r="C111" s="147" t="s">
        <v>1157</v>
      </c>
      <c r="D111" s="147" t="s">
        <v>1170</v>
      </c>
      <c r="E111" s="147" t="s">
        <v>932</v>
      </c>
      <c r="F111" s="147">
        <v>12</v>
      </c>
      <c r="G111" s="147" t="s">
        <v>1171</v>
      </c>
      <c r="H111" s="147" t="s">
        <v>1172</v>
      </c>
      <c r="I111" s="147" t="s">
        <v>1146</v>
      </c>
      <c r="K111" s="147" t="s">
        <v>1173</v>
      </c>
      <c r="L111" s="147" t="s">
        <v>1004</v>
      </c>
      <c r="M111" s="147" t="s">
        <v>1174</v>
      </c>
      <c r="N111" s="147">
        <v>40</v>
      </c>
      <c r="O111" s="147" t="s">
        <v>1132</v>
      </c>
      <c r="P111" s="147">
        <v>2</v>
      </c>
      <c r="Q111" s="147" t="s">
        <v>1597</v>
      </c>
    </row>
    <row r="112" spans="1:26" x14ac:dyDescent="0.25">
      <c r="A112" s="147" t="s">
        <v>1126</v>
      </c>
      <c r="C112" s="147" t="s">
        <v>1157</v>
      </c>
      <c r="D112" s="147" t="s">
        <v>1175</v>
      </c>
      <c r="E112" s="147" t="s">
        <v>932</v>
      </c>
      <c r="F112" s="147">
        <v>14</v>
      </c>
      <c r="G112" s="147" t="s">
        <v>1176</v>
      </c>
      <c r="H112" s="147" t="s">
        <v>1177</v>
      </c>
      <c r="I112" s="147" t="s">
        <v>1146</v>
      </c>
      <c r="K112" s="147" t="s">
        <v>1168</v>
      </c>
      <c r="L112" s="147" t="s">
        <v>1164</v>
      </c>
      <c r="M112" s="147" t="s">
        <v>1167</v>
      </c>
      <c r="N112" s="147">
        <v>80</v>
      </c>
      <c r="O112" s="147" t="s">
        <v>1132</v>
      </c>
      <c r="P112" s="147">
        <v>4</v>
      </c>
      <c r="Q112" s="147" t="s">
        <v>1597</v>
      </c>
      <c r="R112" s="147" t="s">
        <v>1178</v>
      </c>
      <c r="S112" s="147" t="s">
        <v>1161</v>
      </c>
    </row>
    <row r="113" spans="1:20" x14ac:dyDescent="0.25">
      <c r="A113" s="147" t="s">
        <v>1126</v>
      </c>
      <c r="C113" s="147" t="s">
        <v>1157</v>
      </c>
      <c r="D113" s="147" t="s">
        <v>1179</v>
      </c>
      <c r="E113" s="147" t="s">
        <v>932</v>
      </c>
      <c r="F113" s="147">
        <v>17</v>
      </c>
      <c r="G113" s="147" t="s">
        <v>1180</v>
      </c>
      <c r="H113" s="147" t="s">
        <v>1181</v>
      </c>
      <c r="I113" s="147" t="s">
        <v>1146</v>
      </c>
      <c r="K113" s="147" t="s">
        <v>1182</v>
      </c>
      <c r="L113" s="147" t="s">
        <v>1004</v>
      </c>
      <c r="M113" s="147" t="s">
        <v>1183</v>
      </c>
      <c r="N113" s="147">
        <v>80</v>
      </c>
      <c r="O113" s="147" t="s">
        <v>1132</v>
      </c>
      <c r="P113" s="147">
        <v>4</v>
      </c>
      <c r="Q113" s="147" t="s">
        <v>1597</v>
      </c>
    </row>
    <row r="114" spans="1:20" x14ac:dyDescent="0.25">
      <c r="A114" s="147" t="s">
        <v>1126</v>
      </c>
      <c r="C114" s="147" t="s">
        <v>1008</v>
      </c>
      <c r="D114" s="147" t="s">
        <v>1184</v>
      </c>
      <c r="E114" s="147" t="s">
        <v>932</v>
      </c>
      <c r="F114" s="147">
        <v>7</v>
      </c>
      <c r="G114" s="147" t="s">
        <v>1185</v>
      </c>
      <c r="H114" s="147" t="s">
        <v>1186</v>
      </c>
      <c r="I114" s="147" t="s">
        <v>1187</v>
      </c>
      <c r="J114" s="147" t="s">
        <v>1003</v>
      </c>
      <c r="K114" s="147" t="s">
        <v>1188</v>
      </c>
      <c r="L114" s="147" t="s">
        <v>1189</v>
      </c>
      <c r="M114" s="147" t="s">
        <v>1190</v>
      </c>
      <c r="N114" s="147">
        <v>20</v>
      </c>
      <c r="O114" s="147" t="s">
        <v>1132</v>
      </c>
      <c r="P114" s="147">
        <v>4</v>
      </c>
      <c r="Q114" s="147" t="s">
        <v>1597</v>
      </c>
      <c r="R114" s="147" t="s">
        <v>1156</v>
      </c>
      <c r="T114" s="147" t="s">
        <v>1095</v>
      </c>
    </row>
    <row r="115" spans="1:20" x14ac:dyDescent="0.25">
      <c r="A115" s="147" t="s">
        <v>1126</v>
      </c>
      <c r="C115" s="147" t="s">
        <v>1008</v>
      </c>
      <c r="D115" s="147" t="s">
        <v>1191</v>
      </c>
      <c r="E115" s="147" t="s">
        <v>932</v>
      </c>
      <c r="F115" s="147">
        <v>12</v>
      </c>
      <c r="G115" s="147" t="s">
        <v>1192</v>
      </c>
      <c r="H115" s="147" t="s">
        <v>1193</v>
      </c>
      <c r="I115" s="147" t="s">
        <v>1187</v>
      </c>
      <c r="J115" s="147" t="s">
        <v>1146</v>
      </c>
      <c r="K115" s="147" t="s">
        <v>1194</v>
      </c>
      <c r="L115" s="147" t="s">
        <v>1148</v>
      </c>
      <c r="M115" s="147" t="s">
        <v>1186</v>
      </c>
      <c r="N115" s="147">
        <v>40</v>
      </c>
      <c r="O115" s="147" t="s">
        <v>1132</v>
      </c>
      <c r="P115" s="147">
        <v>8</v>
      </c>
      <c r="Q115" s="147" t="s">
        <v>1597</v>
      </c>
      <c r="R115" s="147" t="s">
        <v>1156</v>
      </c>
      <c r="T115" s="147" t="s">
        <v>1095</v>
      </c>
    </row>
    <row r="116" spans="1:20" x14ac:dyDescent="0.25">
      <c r="A116" s="147" t="s">
        <v>1126</v>
      </c>
      <c r="C116" s="147" t="s">
        <v>1008</v>
      </c>
      <c r="D116" s="147" t="s">
        <v>1195</v>
      </c>
      <c r="E116" s="147" t="s">
        <v>932</v>
      </c>
      <c r="F116" s="147">
        <v>15</v>
      </c>
      <c r="G116" s="147" t="s">
        <v>1196</v>
      </c>
      <c r="H116" s="147" t="s">
        <v>1197</v>
      </c>
      <c r="I116" s="147" t="s">
        <v>1187</v>
      </c>
      <c r="J116" s="147" t="s">
        <v>1146</v>
      </c>
      <c r="K116" s="147" t="s">
        <v>1147</v>
      </c>
      <c r="L116" s="147" t="s">
        <v>1148</v>
      </c>
      <c r="M116" s="147" t="s">
        <v>1193</v>
      </c>
      <c r="N116" s="147">
        <v>100</v>
      </c>
      <c r="O116" s="147" t="s">
        <v>1132</v>
      </c>
      <c r="P116" s="147">
        <v>20</v>
      </c>
      <c r="Q116" s="147" t="s">
        <v>1597</v>
      </c>
      <c r="R116" s="147" t="s">
        <v>1156</v>
      </c>
      <c r="T116" s="147" t="s">
        <v>1095</v>
      </c>
    </row>
    <row r="117" spans="1:20" x14ac:dyDescent="0.25">
      <c r="A117" s="147" t="s">
        <v>1126</v>
      </c>
      <c r="C117" s="147" t="s">
        <v>1008</v>
      </c>
      <c r="D117" s="147" t="s">
        <v>1198</v>
      </c>
      <c r="E117" s="147" t="s">
        <v>932</v>
      </c>
      <c r="F117" s="147">
        <v>19</v>
      </c>
      <c r="G117" s="147" t="s">
        <v>1199</v>
      </c>
      <c r="H117" s="147" t="s">
        <v>1200</v>
      </c>
      <c r="I117" s="147" t="s">
        <v>1010</v>
      </c>
      <c r="J117" s="147" t="s">
        <v>1201</v>
      </c>
      <c r="K117" s="147" t="s">
        <v>1202</v>
      </c>
      <c r="L117" s="147" t="s">
        <v>1164</v>
      </c>
      <c r="M117" s="147" t="s">
        <v>1108</v>
      </c>
      <c r="N117" s="147">
        <v>100</v>
      </c>
      <c r="O117" s="147" t="s">
        <v>1132</v>
      </c>
      <c r="P117" s="147">
        <v>20</v>
      </c>
      <c r="Q117" s="147" t="s">
        <v>1597</v>
      </c>
      <c r="R117" s="147" t="s">
        <v>1203</v>
      </c>
      <c r="T117" s="147" t="s">
        <v>1204</v>
      </c>
    </row>
    <row r="118" spans="1:20" x14ac:dyDescent="0.25">
      <c r="A118" s="147" t="s">
        <v>1126</v>
      </c>
      <c r="C118" s="147" t="s">
        <v>1205</v>
      </c>
      <c r="D118" s="147" t="s">
        <v>1206</v>
      </c>
      <c r="E118" s="147" t="s">
        <v>932</v>
      </c>
      <c r="F118" s="147">
        <v>1</v>
      </c>
      <c r="G118" s="147">
        <v>260</v>
      </c>
      <c r="H118" s="147" t="s">
        <v>1129</v>
      </c>
      <c r="I118" s="147" t="s">
        <v>1207</v>
      </c>
      <c r="K118" s="147" t="s">
        <v>1147</v>
      </c>
      <c r="N118" s="147">
        <v>9</v>
      </c>
      <c r="O118" s="147" t="s">
        <v>1208</v>
      </c>
      <c r="P118" s="147">
        <v>1</v>
      </c>
      <c r="Q118" s="147" t="s">
        <v>1597</v>
      </c>
      <c r="R118" s="147" t="s">
        <v>1209</v>
      </c>
    </row>
    <row r="119" spans="1:20" x14ac:dyDescent="0.25">
      <c r="A119" s="147" t="s">
        <v>1126</v>
      </c>
      <c r="C119" s="147" t="s">
        <v>1205</v>
      </c>
      <c r="D119" s="147" t="s">
        <v>1210</v>
      </c>
      <c r="E119" s="147" t="s">
        <v>932</v>
      </c>
      <c r="F119" s="147">
        <v>7</v>
      </c>
      <c r="G119" s="147" t="s">
        <v>1211</v>
      </c>
      <c r="H119" s="147" t="s">
        <v>1135</v>
      </c>
      <c r="I119" s="147" t="s">
        <v>1207</v>
      </c>
      <c r="K119" s="147" t="s">
        <v>1137</v>
      </c>
      <c r="N119" s="147">
        <v>12</v>
      </c>
      <c r="O119" s="147" t="s">
        <v>1208</v>
      </c>
      <c r="P119" s="147">
        <v>1</v>
      </c>
      <c r="Q119" s="147" t="s">
        <v>1597</v>
      </c>
      <c r="R119" s="147" t="s">
        <v>943</v>
      </c>
    </row>
    <row r="120" spans="1:20" x14ac:dyDescent="0.25">
      <c r="A120" s="147" t="s">
        <v>1126</v>
      </c>
      <c r="C120" s="147" t="s">
        <v>1205</v>
      </c>
      <c r="D120" s="147" t="s">
        <v>1212</v>
      </c>
      <c r="E120" s="147" t="s">
        <v>932</v>
      </c>
      <c r="F120" s="147">
        <v>10</v>
      </c>
      <c r="G120" s="147" t="s">
        <v>1213</v>
      </c>
      <c r="H120" s="147" t="s">
        <v>1214</v>
      </c>
      <c r="I120" s="147" t="s">
        <v>1207</v>
      </c>
      <c r="K120" s="147" t="s">
        <v>1137</v>
      </c>
      <c r="N120" s="147">
        <v>12</v>
      </c>
      <c r="O120" s="147" t="s">
        <v>1208</v>
      </c>
      <c r="P120" s="147">
        <v>1</v>
      </c>
      <c r="Q120" s="147" t="s">
        <v>1597</v>
      </c>
      <c r="R120" s="147" t="s">
        <v>943</v>
      </c>
    </row>
    <row r="121" spans="1:20" x14ac:dyDescent="0.25">
      <c r="A121" s="147" t="s">
        <v>1126</v>
      </c>
      <c r="C121" s="147" t="s">
        <v>1205</v>
      </c>
      <c r="D121" s="147" t="s">
        <v>1215</v>
      </c>
      <c r="E121" s="147" t="s">
        <v>932</v>
      </c>
      <c r="F121" s="147">
        <v>13</v>
      </c>
      <c r="G121" s="147" t="s">
        <v>1216</v>
      </c>
      <c r="H121" s="147" t="s">
        <v>1140</v>
      </c>
      <c r="I121" s="147" t="s">
        <v>1207</v>
      </c>
      <c r="K121" s="147" t="s">
        <v>1137</v>
      </c>
      <c r="N121" s="147">
        <v>16</v>
      </c>
      <c r="O121" s="147" t="s">
        <v>1208</v>
      </c>
      <c r="P121" s="147">
        <v>1</v>
      </c>
      <c r="Q121" s="147" t="s">
        <v>1597</v>
      </c>
      <c r="R121" s="147" t="s">
        <v>943</v>
      </c>
    </row>
    <row r="122" spans="1:20" x14ac:dyDescent="0.25">
      <c r="A122" s="147" t="s">
        <v>1126</v>
      </c>
      <c r="C122" s="147" t="s">
        <v>1205</v>
      </c>
      <c r="D122" s="147" t="s">
        <v>1217</v>
      </c>
      <c r="E122" s="147" t="s">
        <v>932</v>
      </c>
      <c r="F122" s="147">
        <v>15</v>
      </c>
      <c r="G122" s="147" t="s">
        <v>1218</v>
      </c>
      <c r="H122" s="147" t="s">
        <v>1219</v>
      </c>
      <c r="I122" s="147" t="s">
        <v>1220</v>
      </c>
      <c r="K122" s="147" t="s">
        <v>1221</v>
      </c>
      <c r="L122" s="147" t="s">
        <v>1222</v>
      </c>
      <c r="N122" s="147">
        <v>8</v>
      </c>
      <c r="O122" s="147" t="s">
        <v>1223</v>
      </c>
      <c r="P122" s="147">
        <v>1</v>
      </c>
      <c r="Q122" s="147" t="s">
        <v>1597</v>
      </c>
      <c r="R122" s="147" t="s">
        <v>943</v>
      </c>
    </row>
    <row r="123" spans="1:20" x14ac:dyDescent="0.25">
      <c r="A123" s="147" t="s">
        <v>1126</v>
      </c>
      <c r="C123" s="147" t="s">
        <v>1205</v>
      </c>
      <c r="D123" s="147" t="s">
        <v>1224</v>
      </c>
      <c r="E123" s="147" t="s">
        <v>932</v>
      </c>
      <c r="F123" s="147">
        <v>17</v>
      </c>
      <c r="G123" s="147" t="s">
        <v>1225</v>
      </c>
      <c r="H123" s="147" t="s">
        <v>1226</v>
      </c>
      <c r="I123" s="147" t="s">
        <v>1220</v>
      </c>
      <c r="K123" s="147" t="s">
        <v>1159</v>
      </c>
      <c r="L123" s="147" t="s">
        <v>1222</v>
      </c>
      <c r="N123" s="147">
        <v>8</v>
      </c>
      <c r="O123" s="147" t="s">
        <v>1223</v>
      </c>
      <c r="P123" s="147">
        <v>1</v>
      </c>
      <c r="Q123" s="147" t="s">
        <v>1597</v>
      </c>
      <c r="R123" s="147" t="s">
        <v>943</v>
      </c>
    </row>
    <row r="124" spans="1:20" x14ac:dyDescent="0.25">
      <c r="A124" s="147" t="s">
        <v>1126</v>
      </c>
      <c r="C124" s="147" t="s">
        <v>1205</v>
      </c>
      <c r="D124" s="147" t="s">
        <v>1227</v>
      </c>
      <c r="E124" s="147" t="s">
        <v>932</v>
      </c>
      <c r="F124" s="147">
        <v>20</v>
      </c>
      <c r="G124" s="147" t="s">
        <v>1228</v>
      </c>
      <c r="H124" s="147" t="s">
        <v>1229</v>
      </c>
      <c r="I124" s="147" t="s">
        <v>1220</v>
      </c>
      <c r="K124" s="147" t="s">
        <v>1159</v>
      </c>
      <c r="L124" s="147" t="s">
        <v>1222</v>
      </c>
      <c r="N124" s="147">
        <v>8</v>
      </c>
      <c r="O124" s="147" t="s">
        <v>1223</v>
      </c>
      <c r="P124" s="147">
        <v>1</v>
      </c>
      <c r="Q124" s="147" t="s">
        <v>1597</v>
      </c>
      <c r="R124" s="147" t="s">
        <v>943</v>
      </c>
    </row>
    <row r="125" spans="1:20" x14ac:dyDescent="0.25">
      <c r="A125" s="147" t="s">
        <v>1126</v>
      </c>
      <c r="C125" s="147" t="s">
        <v>1018</v>
      </c>
      <c r="D125" s="147" t="s">
        <v>1230</v>
      </c>
      <c r="E125" s="147" t="s">
        <v>932</v>
      </c>
      <c r="F125" s="147">
        <v>1</v>
      </c>
      <c r="G125" s="147">
        <v>250</v>
      </c>
      <c r="H125" s="147" t="s">
        <v>1153</v>
      </c>
      <c r="I125" s="147" t="s">
        <v>1187</v>
      </c>
      <c r="K125" s="147" t="s">
        <v>1147</v>
      </c>
      <c r="N125" s="147">
        <v>20</v>
      </c>
      <c r="O125" s="147" t="s">
        <v>1132</v>
      </c>
      <c r="P125" s="147">
        <v>1</v>
      </c>
      <c r="Q125" s="147" t="s">
        <v>1597</v>
      </c>
      <c r="R125" s="147" t="s">
        <v>939</v>
      </c>
    </row>
    <row r="126" spans="1:20" x14ac:dyDescent="0.25">
      <c r="A126" s="147" t="s">
        <v>1126</v>
      </c>
      <c r="C126" s="147" t="s">
        <v>1018</v>
      </c>
      <c r="D126" s="147" t="s">
        <v>1231</v>
      </c>
      <c r="E126" s="147" t="s">
        <v>932</v>
      </c>
      <c r="F126" s="147">
        <v>2</v>
      </c>
      <c r="G126" s="147">
        <v>750</v>
      </c>
      <c r="H126" s="147" t="s">
        <v>1129</v>
      </c>
      <c r="I126" s="147" t="s">
        <v>1187</v>
      </c>
      <c r="K126" s="147" t="s">
        <v>1232</v>
      </c>
      <c r="L126" s="147" t="s">
        <v>1233</v>
      </c>
      <c r="M126" s="147">
        <v>2</v>
      </c>
      <c r="N126" s="147">
        <v>20</v>
      </c>
      <c r="O126" s="147" t="s">
        <v>1132</v>
      </c>
      <c r="P126" s="147">
        <v>2</v>
      </c>
      <c r="Q126" s="147" t="s">
        <v>1597</v>
      </c>
      <c r="R126" s="147" t="s">
        <v>976</v>
      </c>
    </row>
    <row r="127" spans="1:20" x14ac:dyDescent="0.25">
      <c r="A127" s="147" t="s">
        <v>1126</v>
      </c>
      <c r="C127" s="147" t="s">
        <v>1018</v>
      </c>
      <c r="D127" s="147" t="s">
        <v>1234</v>
      </c>
      <c r="E127" s="147" t="s">
        <v>932</v>
      </c>
      <c r="F127" s="147">
        <v>13</v>
      </c>
      <c r="G127" s="147" t="s">
        <v>1235</v>
      </c>
      <c r="H127" s="147" t="s">
        <v>1214</v>
      </c>
      <c r="I127" s="147" t="s">
        <v>1187</v>
      </c>
      <c r="K127" s="147" t="s">
        <v>1232</v>
      </c>
      <c r="L127" s="147" t="s">
        <v>1233</v>
      </c>
      <c r="M127" s="147" t="s">
        <v>1135</v>
      </c>
      <c r="N127" s="147">
        <v>40</v>
      </c>
      <c r="O127" s="147" t="s">
        <v>1132</v>
      </c>
      <c r="P127" s="147">
        <v>2</v>
      </c>
      <c r="Q127" s="147" t="s">
        <v>1597</v>
      </c>
      <c r="R127" s="147" t="s">
        <v>976</v>
      </c>
    </row>
    <row r="128" spans="1:20" x14ac:dyDescent="0.25">
      <c r="A128" s="147" t="s">
        <v>1126</v>
      </c>
      <c r="C128" s="147" t="s">
        <v>1018</v>
      </c>
      <c r="D128" s="147" t="s">
        <v>1236</v>
      </c>
      <c r="E128" s="147" t="s">
        <v>932</v>
      </c>
      <c r="F128" s="147">
        <v>18</v>
      </c>
      <c r="G128" s="147" t="s">
        <v>1237</v>
      </c>
      <c r="H128" s="147" t="s">
        <v>1219</v>
      </c>
      <c r="I128" s="147" t="s">
        <v>1187</v>
      </c>
      <c r="K128" s="147" t="s">
        <v>1232</v>
      </c>
      <c r="L128" s="147" t="s">
        <v>1233</v>
      </c>
      <c r="M128" s="147" t="s">
        <v>1140</v>
      </c>
      <c r="N128" s="147">
        <v>100</v>
      </c>
      <c r="O128" s="147" t="s">
        <v>1132</v>
      </c>
      <c r="P128" s="147">
        <v>10</v>
      </c>
      <c r="Q128" s="147" t="s">
        <v>1597</v>
      </c>
      <c r="R128" s="147" t="s">
        <v>976</v>
      </c>
    </row>
    <row r="129" spans="1:20" x14ac:dyDescent="0.25">
      <c r="A129" s="147" t="s">
        <v>1126</v>
      </c>
      <c r="C129" s="147" t="s">
        <v>1028</v>
      </c>
      <c r="D129" s="147" t="s">
        <v>1238</v>
      </c>
      <c r="E129" s="147" t="s">
        <v>932</v>
      </c>
      <c r="F129" s="147">
        <v>4</v>
      </c>
      <c r="G129" s="147" t="s">
        <v>1239</v>
      </c>
      <c r="H129" s="147" t="s">
        <v>1186</v>
      </c>
      <c r="I129" s="147" t="s">
        <v>1240</v>
      </c>
      <c r="K129" s="147" t="s">
        <v>1241</v>
      </c>
      <c r="L129" s="147" t="s">
        <v>1242</v>
      </c>
      <c r="N129" s="147">
        <v>20</v>
      </c>
      <c r="O129" s="147" t="s">
        <v>1132</v>
      </c>
      <c r="P129" s="147">
        <v>2</v>
      </c>
      <c r="Q129" s="147" t="s">
        <v>1597</v>
      </c>
    </row>
    <row r="130" spans="1:20" x14ac:dyDescent="0.25">
      <c r="A130" s="147" t="s">
        <v>1126</v>
      </c>
      <c r="C130" s="147" t="s">
        <v>1028</v>
      </c>
      <c r="D130" s="147" t="s">
        <v>1243</v>
      </c>
      <c r="E130" s="147" t="s">
        <v>932</v>
      </c>
      <c r="F130" s="147">
        <v>11</v>
      </c>
      <c r="G130" s="147" t="s">
        <v>1244</v>
      </c>
      <c r="H130" s="147" t="s">
        <v>1193</v>
      </c>
      <c r="I130" s="147" t="s">
        <v>1240</v>
      </c>
      <c r="K130" s="147" t="s">
        <v>1241</v>
      </c>
      <c r="L130" s="147" t="s">
        <v>1242</v>
      </c>
      <c r="N130" s="147">
        <v>40</v>
      </c>
      <c r="O130" s="147" t="s">
        <v>1132</v>
      </c>
      <c r="P130" s="147">
        <v>4</v>
      </c>
      <c r="Q130" s="147" t="s">
        <v>1597</v>
      </c>
      <c r="R130" s="147" t="s">
        <v>1169</v>
      </c>
      <c r="S130" s="147" t="s">
        <v>941</v>
      </c>
    </row>
    <row r="131" spans="1:20" x14ac:dyDescent="0.25">
      <c r="A131" s="147" t="s">
        <v>1126</v>
      </c>
      <c r="C131" s="147" t="s">
        <v>1028</v>
      </c>
      <c r="D131" s="147" t="s">
        <v>1245</v>
      </c>
      <c r="E131" s="147" t="s">
        <v>932</v>
      </c>
      <c r="F131" s="147">
        <v>14</v>
      </c>
      <c r="G131" s="147" t="s">
        <v>1246</v>
      </c>
      <c r="H131" s="147" t="s">
        <v>1197</v>
      </c>
      <c r="I131" s="147" t="s">
        <v>1240</v>
      </c>
      <c r="K131" s="147" t="s">
        <v>1241</v>
      </c>
      <c r="L131" s="147" t="s">
        <v>1242</v>
      </c>
      <c r="N131" s="147">
        <v>60</v>
      </c>
      <c r="O131" s="147" t="s">
        <v>1132</v>
      </c>
      <c r="P131" s="147">
        <v>6</v>
      </c>
      <c r="Q131" s="147" t="s">
        <v>1597</v>
      </c>
    </row>
    <row r="132" spans="1:20" x14ac:dyDescent="0.25">
      <c r="A132" s="147" t="s">
        <v>1126</v>
      </c>
      <c r="C132" s="147" t="s">
        <v>1028</v>
      </c>
      <c r="D132" s="147" t="s">
        <v>1247</v>
      </c>
      <c r="E132" s="147" t="s">
        <v>932</v>
      </c>
      <c r="F132" s="147">
        <v>16</v>
      </c>
      <c r="G132" s="147" t="s">
        <v>1248</v>
      </c>
      <c r="H132" s="147" t="s">
        <v>1249</v>
      </c>
      <c r="I132" s="147" t="s">
        <v>1240</v>
      </c>
      <c r="K132" s="147" t="s">
        <v>1241</v>
      </c>
      <c r="L132" s="147" t="s">
        <v>1242</v>
      </c>
      <c r="N132" s="147">
        <v>80</v>
      </c>
      <c r="O132" s="147" t="s">
        <v>1132</v>
      </c>
      <c r="P132" s="147">
        <v>8</v>
      </c>
      <c r="Q132" s="147" t="s">
        <v>1597</v>
      </c>
      <c r="R132" s="147" t="s">
        <v>1169</v>
      </c>
      <c r="S132" s="147" t="s">
        <v>1089</v>
      </c>
    </row>
    <row r="133" spans="1:20" x14ac:dyDescent="0.25">
      <c r="A133" s="147" t="s">
        <v>1126</v>
      </c>
      <c r="C133" s="147" t="s">
        <v>933</v>
      </c>
      <c r="D133" s="147" t="s">
        <v>1250</v>
      </c>
      <c r="E133" s="147" t="s">
        <v>932</v>
      </c>
      <c r="F133" s="147">
        <v>1</v>
      </c>
      <c r="G133" s="147">
        <v>105</v>
      </c>
      <c r="H133" s="147" t="s">
        <v>1153</v>
      </c>
      <c r="I133" s="147" t="s">
        <v>1207</v>
      </c>
      <c r="K133" s="147" t="s">
        <v>1147</v>
      </c>
      <c r="L133" s="147" t="s">
        <v>1251</v>
      </c>
      <c r="N133" s="147">
        <v>6</v>
      </c>
      <c r="O133" s="147" t="s">
        <v>1252</v>
      </c>
      <c r="P133" s="147">
        <v>1</v>
      </c>
      <c r="Q133" s="147" t="s">
        <v>1597</v>
      </c>
      <c r="R133" s="147" t="s">
        <v>1150</v>
      </c>
      <c r="T133" s="147" t="s">
        <v>1042</v>
      </c>
    </row>
    <row r="134" spans="1:20" x14ac:dyDescent="0.25">
      <c r="A134" s="147" t="s">
        <v>1253</v>
      </c>
      <c r="C134" s="147" t="s">
        <v>1079</v>
      </c>
      <c r="D134" s="147" t="s">
        <v>1255</v>
      </c>
      <c r="E134" s="147" t="s">
        <v>1254</v>
      </c>
      <c r="F134" s="147">
        <v>4</v>
      </c>
      <c r="G134" s="147" t="s">
        <v>1256</v>
      </c>
      <c r="H134" s="147" t="s">
        <v>1186</v>
      </c>
      <c r="I134" s="147" t="s">
        <v>1081</v>
      </c>
      <c r="J134" s="147" t="s">
        <v>935</v>
      </c>
      <c r="K134" s="147" t="s">
        <v>1137</v>
      </c>
      <c r="L134" s="147" t="s">
        <v>1131</v>
      </c>
      <c r="N134" s="147">
        <v>40</v>
      </c>
      <c r="O134" s="147" t="s">
        <v>1132</v>
      </c>
      <c r="P134" s="147">
        <v>2</v>
      </c>
      <c r="Q134" s="147">
        <v>1</v>
      </c>
    </row>
    <row r="135" spans="1:20" x14ac:dyDescent="0.25">
      <c r="A135" s="147" t="s">
        <v>1253</v>
      </c>
      <c r="C135" s="147" t="s">
        <v>1079</v>
      </c>
      <c r="D135" s="147" t="s">
        <v>1257</v>
      </c>
      <c r="E135" s="147" t="s">
        <v>1254</v>
      </c>
      <c r="F135" s="147">
        <v>8</v>
      </c>
      <c r="G135" s="147" t="s">
        <v>1258</v>
      </c>
      <c r="H135" s="147" t="s">
        <v>962</v>
      </c>
      <c r="I135" s="147" t="s">
        <v>1259</v>
      </c>
      <c r="K135" s="147" t="s">
        <v>1137</v>
      </c>
      <c r="L135" s="147" t="s">
        <v>1131</v>
      </c>
      <c r="N135" s="147">
        <v>40</v>
      </c>
      <c r="O135" s="147" t="s">
        <v>1132</v>
      </c>
      <c r="P135" s="147">
        <v>2</v>
      </c>
      <c r="Q135" s="147">
        <v>2</v>
      </c>
    </row>
    <row r="136" spans="1:20" x14ac:dyDescent="0.25">
      <c r="A136" s="147" t="s">
        <v>1253</v>
      </c>
      <c r="C136" s="147" t="s">
        <v>1079</v>
      </c>
      <c r="D136" s="147" t="s">
        <v>1260</v>
      </c>
      <c r="E136" s="147" t="s">
        <v>1254</v>
      </c>
      <c r="F136" s="147">
        <v>14</v>
      </c>
      <c r="G136" s="147" t="s">
        <v>1261</v>
      </c>
      <c r="H136" s="147" t="s">
        <v>1249</v>
      </c>
      <c r="I136" s="147" t="s">
        <v>1136</v>
      </c>
      <c r="K136" s="147" t="s">
        <v>1137</v>
      </c>
      <c r="L136" s="147" t="s">
        <v>1131</v>
      </c>
      <c r="N136" s="147">
        <v>80</v>
      </c>
      <c r="O136" s="147" t="s">
        <v>1132</v>
      </c>
      <c r="P136" s="147">
        <v>4</v>
      </c>
      <c r="Q136" s="147">
        <v>2</v>
      </c>
    </row>
    <row r="137" spans="1:20" x14ac:dyDescent="0.25">
      <c r="A137" s="147" t="s">
        <v>1253</v>
      </c>
      <c r="C137" s="147" t="s">
        <v>1079</v>
      </c>
      <c r="D137" s="147" t="s">
        <v>1262</v>
      </c>
      <c r="E137" s="147" t="s">
        <v>1254</v>
      </c>
      <c r="F137" s="147">
        <v>18</v>
      </c>
      <c r="G137" s="147" t="s">
        <v>1263</v>
      </c>
      <c r="H137" s="147" t="s">
        <v>1264</v>
      </c>
      <c r="I137" s="147" t="s">
        <v>1136</v>
      </c>
      <c r="K137" s="147" t="s">
        <v>1137</v>
      </c>
      <c r="L137" s="147" t="s">
        <v>1131</v>
      </c>
      <c r="N137" s="147">
        <v>100</v>
      </c>
      <c r="O137" s="147" t="s">
        <v>1132</v>
      </c>
      <c r="P137" s="147">
        <v>5</v>
      </c>
      <c r="Q137" s="147">
        <v>2</v>
      </c>
    </row>
    <row r="138" spans="1:20" x14ac:dyDescent="0.25">
      <c r="A138" s="147" t="s">
        <v>1253</v>
      </c>
      <c r="C138" s="147" t="s">
        <v>1001</v>
      </c>
      <c r="D138" s="147" t="s">
        <v>1265</v>
      </c>
      <c r="E138" s="147" t="s">
        <v>1254</v>
      </c>
      <c r="F138" s="147">
        <v>2</v>
      </c>
      <c r="G138" s="147">
        <v>490</v>
      </c>
      <c r="H138" s="147" t="s">
        <v>1129</v>
      </c>
      <c r="I138" s="147" t="s">
        <v>1146</v>
      </c>
      <c r="K138" s="147" t="s">
        <v>1194</v>
      </c>
      <c r="L138" s="147" t="s">
        <v>1148</v>
      </c>
      <c r="M138" s="147" t="s">
        <v>1129</v>
      </c>
      <c r="N138" s="147">
        <v>20</v>
      </c>
      <c r="O138" s="147" t="s">
        <v>1155</v>
      </c>
      <c r="P138" s="147">
        <v>5</v>
      </c>
      <c r="Q138" s="147">
        <v>1</v>
      </c>
      <c r="R138" s="147" t="s">
        <v>1203</v>
      </c>
      <c r="T138" s="147" t="s">
        <v>1204</v>
      </c>
    </row>
    <row r="139" spans="1:20" x14ac:dyDescent="0.25">
      <c r="A139" s="147" t="s">
        <v>1253</v>
      </c>
      <c r="C139" s="147" t="s">
        <v>1157</v>
      </c>
      <c r="D139" s="147" t="s">
        <v>1266</v>
      </c>
      <c r="E139" s="147" t="s">
        <v>1254</v>
      </c>
      <c r="F139" s="147">
        <v>1</v>
      </c>
      <c r="G139" s="147">
        <v>25</v>
      </c>
      <c r="H139" s="147" t="s">
        <v>1186</v>
      </c>
      <c r="I139" s="147" t="s">
        <v>1146</v>
      </c>
      <c r="K139" s="147" t="s">
        <v>1267</v>
      </c>
      <c r="L139" s="147" t="s">
        <v>1148</v>
      </c>
      <c r="M139" s="147" t="s">
        <v>1129</v>
      </c>
      <c r="N139" s="147">
        <v>20</v>
      </c>
      <c r="O139" s="147" t="s">
        <v>1132</v>
      </c>
      <c r="P139" s="147">
        <v>1</v>
      </c>
      <c r="Q139" s="147">
        <v>1</v>
      </c>
    </row>
    <row r="140" spans="1:20" x14ac:dyDescent="0.25">
      <c r="A140" s="147" t="s">
        <v>1253</v>
      </c>
      <c r="C140" s="147" t="s">
        <v>1157</v>
      </c>
      <c r="D140" s="147" t="s">
        <v>1268</v>
      </c>
      <c r="E140" s="147" t="s">
        <v>1254</v>
      </c>
      <c r="F140" s="147">
        <v>6</v>
      </c>
      <c r="G140" s="147" t="s">
        <v>1269</v>
      </c>
      <c r="H140" s="147" t="s">
        <v>1135</v>
      </c>
      <c r="I140" s="147" t="s">
        <v>1146</v>
      </c>
      <c r="K140" s="147" t="s">
        <v>1267</v>
      </c>
      <c r="L140" s="147" t="s">
        <v>1148</v>
      </c>
      <c r="M140" s="147" t="s">
        <v>1129</v>
      </c>
      <c r="N140" s="147">
        <v>40</v>
      </c>
      <c r="O140" s="147" t="s">
        <v>1132</v>
      </c>
      <c r="P140" s="147">
        <v>1</v>
      </c>
      <c r="Q140" s="147">
        <v>1</v>
      </c>
    </row>
    <row r="141" spans="1:20" x14ac:dyDescent="0.25">
      <c r="A141" s="147" t="s">
        <v>1253</v>
      </c>
      <c r="C141" s="147" t="s">
        <v>1157</v>
      </c>
      <c r="D141" s="147" t="s">
        <v>1270</v>
      </c>
      <c r="E141" s="147" t="s">
        <v>1254</v>
      </c>
      <c r="F141" s="147">
        <v>9</v>
      </c>
      <c r="G141" s="147" t="s">
        <v>1271</v>
      </c>
      <c r="H141" s="147" t="s">
        <v>1214</v>
      </c>
      <c r="I141" s="147" t="s">
        <v>1146</v>
      </c>
      <c r="K141" s="147" t="s">
        <v>1267</v>
      </c>
      <c r="L141" s="147" t="s">
        <v>1148</v>
      </c>
      <c r="M141" s="147" t="s">
        <v>1129</v>
      </c>
      <c r="N141" s="147">
        <v>40</v>
      </c>
      <c r="O141" s="147" t="s">
        <v>1132</v>
      </c>
      <c r="P141" s="147">
        <v>1</v>
      </c>
      <c r="Q141" s="147">
        <v>1</v>
      </c>
    </row>
    <row r="142" spans="1:20" x14ac:dyDescent="0.25">
      <c r="A142" s="147" t="s">
        <v>1253</v>
      </c>
      <c r="C142" s="147" t="s">
        <v>1157</v>
      </c>
      <c r="D142" s="147" t="s">
        <v>1272</v>
      </c>
      <c r="E142" s="147" t="s">
        <v>1254</v>
      </c>
      <c r="F142" s="147">
        <v>11</v>
      </c>
      <c r="G142" s="147" t="s">
        <v>1273</v>
      </c>
      <c r="H142" s="147" t="s">
        <v>1177</v>
      </c>
      <c r="I142" s="147" t="s">
        <v>1146</v>
      </c>
      <c r="K142" s="147" t="s">
        <v>1137</v>
      </c>
      <c r="L142" s="147" t="s">
        <v>1148</v>
      </c>
      <c r="M142" s="147" t="s">
        <v>1274</v>
      </c>
      <c r="N142" s="147">
        <v>40</v>
      </c>
      <c r="O142" s="147" t="s">
        <v>1132</v>
      </c>
      <c r="P142" s="147">
        <v>4</v>
      </c>
      <c r="Q142" s="147">
        <v>2</v>
      </c>
      <c r="R142" s="147" t="s">
        <v>1275</v>
      </c>
    </row>
    <row r="143" spans="1:20" x14ac:dyDescent="0.25">
      <c r="A143" s="147" t="s">
        <v>1253</v>
      </c>
      <c r="C143" s="147" t="s">
        <v>1157</v>
      </c>
      <c r="D143" s="147" t="s">
        <v>1276</v>
      </c>
      <c r="E143" s="147" t="s">
        <v>1254</v>
      </c>
      <c r="F143" s="147">
        <v>13</v>
      </c>
      <c r="G143" s="147" t="s">
        <v>1277</v>
      </c>
      <c r="H143" s="147" t="s">
        <v>1278</v>
      </c>
      <c r="I143" s="147" t="s">
        <v>1146</v>
      </c>
      <c r="K143" s="147" t="s">
        <v>1279</v>
      </c>
      <c r="L143" s="147" t="s">
        <v>1148</v>
      </c>
      <c r="M143" s="147" t="s">
        <v>1135</v>
      </c>
      <c r="N143" s="147">
        <v>100</v>
      </c>
      <c r="O143" s="147" t="s">
        <v>1132</v>
      </c>
      <c r="P143" s="147">
        <v>2</v>
      </c>
      <c r="Q143" s="147">
        <v>1</v>
      </c>
    </row>
    <row r="144" spans="1:20" x14ac:dyDescent="0.25">
      <c r="A144" s="147" t="s">
        <v>1253</v>
      </c>
      <c r="C144" s="147" t="s">
        <v>1157</v>
      </c>
      <c r="D144" s="147" t="s">
        <v>1280</v>
      </c>
      <c r="E144" s="147" t="s">
        <v>1254</v>
      </c>
      <c r="F144" s="147">
        <v>15</v>
      </c>
      <c r="G144" s="147" t="s">
        <v>1281</v>
      </c>
      <c r="H144" s="147" t="s">
        <v>1282</v>
      </c>
      <c r="I144" s="147" t="s">
        <v>1003</v>
      </c>
      <c r="K144" s="147" t="s">
        <v>1283</v>
      </c>
      <c r="L144" s="147" t="s">
        <v>1148</v>
      </c>
      <c r="M144" s="147" t="s">
        <v>1167</v>
      </c>
      <c r="N144" s="147">
        <v>100</v>
      </c>
      <c r="O144" s="147" t="s">
        <v>1132</v>
      </c>
      <c r="P144" s="147">
        <v>10</v>
      </c>
      <c r="Q144" s="147">
        <v>2</v>
      </c>
      <c r="R144" s="147" t="s">
        <v>1275</v>
      </c>
    </row>
    <row r="145" spans="1:20" x14ac:dyDescent="0.25">
      <c r="A145" s="147" t="s">
        <v>1253</v>
      </c>
      <c r="C145" s="147" t="s">
        <v>1157</v>
      </c>
      <c r="D145" s="147" t="s">
        <v>1284</v>
      </c>
      <c r="E145" s="147" t="s">
        <v>1254</v>
      </c>
      <c r="F145" s="147">
        <v>17</v>
      </c>
      <c r="G145" s="147" t="s">
        <v>1285</v>
      </c>
      <c r="H145" s="147" t="s">
        <v>1286</v>
      </c>
      <c r="I145" s="147" t="s">
        <v>1146</v>
      </c>
      <c r="K145" s="147" t="s">
        <v>1287</v>
      </c>
      <c r="L145" s="147" t="s">
        <v>1148</v>
      </c>
      <c r="M145" s="147" t="s">
        <v>1140</v>
      </c>
      <c r="N145" s="147">
        <v>100</v>
      </c>
      <c r="O145" s="147" t="s">
        <v>1132</v>
      </c>
      <c r="P145" s="147">
        <v>2</v>
      </c>
      <c r="Q145" s="147">
        <v>1</v>
      </c>
    </row>
    <row r="146" spans="1:20" x14ac:dyDescent="0.25">
      <c r="A146" s="147" t="s">
        <v>1253</v>
      </c>
      <c r="C146" s="147" t="s">
        <v>1157</v>
      </c>
      <c r="D146" s="147" t="s">
        <v>1288</v>
      </c>
      <c r="E146" s="147" t="s">
        <v>1254</v>
      </c>
      <c r="F146" s="147">
        <v>19</v>
      </c>
      <c r="G146" s="147" t="s">
        <v>1289</v>
      </c>
      <c r="H146" s="147" t="s">
        <v>1290</v>
      </c>
      <c r="I146" s="147" t="s">
        <v>1146</v>
      </c>
      <c r="K146" s="147" t="s">
        <v>1137</v>
      </c>
      <c r="L146" s="147" t="s">
        <v>1148</v>
      </c>
      <c r="M146" s="147" t="s">
        <v>1177</v>
      </c>
      <c r="N146" s="147">
        <v>100</v>
      </c>
      <c r="O146" s="147" t="s">
        <v>1132</v>
      </c>
      <c r="P146" s="147">
        <v>5</v>
      </c>
      <c r="Q146" s="147">
        <v>2</v>
      </c>
      <c r="R146" s="147" t="s">
        <v>1275</v>
      </c>
    </row>
    <row r="147" spans="1:20" x14ac:dyDescent="0.25">
      <c r="A147" s="147" t="s">
        <v>1253</v>
      </c>
      <c r="C147" s="147" t="s">
        <v>1157</v>
      </c>
      <c r="D147" s="147" t="s">
        <v>1291</v>
      </c>
      <c r="E147" s="147" t="s">
        <v>1254</v>
      </c>
      <c r="F147" s="147">
        <v>20</v>
      </c>
      <c r="G147" s="147" t="s">
        <v>1292</v>
      </c>
      <c r="H147" s="147" t="s">
        <v>1293</v>
      </c>
      <c r="I147" s="147" t="s">
        <v>1146</v>
      </c>
      <c r="K147" s="147" t="s">
        <v>1287</v>
      </c>
      <c r="L147" s="147" t="s">
        <v>1148</v>
      </c>
      <c r="M147" s="147" t="s">
        <v>1278</v>
      </c>
      <c r="N147" s="147">
        <v>100</v>
      </c>
      <c r="O147" s="147" t="s">
        <v>1132</v>
      </c>
      <c r="P147" s="147">
        <v>2</v>
      </c>
      <c r="Q147" s="147">
        <v>1</v>
      </c>
    </row>
    <row r="148" spans="1:20" x14ac:dyDescent="0.25">
      <c r="A148" s="147" t="s">
        <v>1253</v>
      </c>
      <c r="C148" s="147" t="s">
        <v>1008</v>
      </c>
      <c r="D148" s="147" t="s">
        <v>1294</v>
      </c>
      <c r="E148" s="147" t="s">
        <v>1254</v>
      </c>
      <c r="F148" s="147">
        <v>6</v>
      </c>
      <c r="G148" s="147" t="s">
        <v>1295</v>
      </c>
      <c r="H148" s="147" t="s">
        <v>1296</v>
      </c>
      <c r="I148" s="147" t="s">
        <v>1010</v>
      </c>
      <c r="J148" s="147" t="s">
        <v>1201</v>
      </c>
      <c r="K148" s="147" t="s">
        <v>1241</v>
      </c>
      <c r="L148" s="147" t="s">
        <v>1148</v>
      </c>
      <c r="M148" s="147" t="s">
        <v>1153</v>
      </c>
      <c r="N148" s="147">
        <v>40</v>
      </c>
      <c r="O148" s="147" t="s">
        <v>1132</v>
      </c>
      <c r="P148" s="147">
        <v>4</v>
      </c>
      <c r="Q148" s="147">
        <v>2</v>
      </c>
      <c r="R148" s="147" t="s">
        <v>1156</v>
      </c>
      <c r="T148" s="147" t="s">
        <v>1095</v>
      </c>
    </row>
    <row r="149" spans="1:20" x14ac:dyDescent="0.25">
      <c r="A149" s="147" t="s">
        <v>1253</v>
      </c>
      <c r="C149" s="147" t="s">
        <v>1008</v>
      </c>
      <c r="D149" s="147" t="s">
        <v>1297</v>
      </c>
      <c r="E149" s="147" t="s">
        <v>1254</v>
      </c>
      <c r="F149" s="147">
        <v>10</v>
      </c>
      <c r="G149" s="147" t="s">
        <v>1298</v>
      </c>
      <c r="H149" s="147" t="s">
        <v>1299</v>
      </c>
      <c r="I149" s="147" t="s">
        <v>1187</v>
      </c>
      <c r="J149" s="147" t="s">
        <v>1201</v>
      </c>
      <c r="K149" s="147" t="s">
        <v>1241</v>
      </c>
      <c r="L149" s="147" t="s">
        <v>1148</v>
      </c>
      <c r="M149" s="147" t="s">
        <v>1186</v>
      </c>
      <c r="N149" s="147">
        <v>40</v>
      </c>
      <c r="O149" s="147" t="s">
        <v>1132</v>
      </c>
      <c r="P149" s="147">
        <v>4</v>
      </c>
      <c r="Q149" s="147">
        <v>2</v>
      </c>
      <c r="R149" s="147" t="s">
        <v>1300</v>
      </c>
      <c r="T149" s="147" t="s">
        <v>1095</v>
      </c>
    </row>
    <row r="150" spans="1:20" x14ac:dyDescent="0.25">
      <c r="A150" s="147" t="s">
        <v>1253</v>
      </c>
      <c r="C150" s="147" t="s">
        <v>1008</v>
      </c>
      <c r="D150" s="147" t="s">
        <v>1301</v>
      </c>
      <c r="E150" s="147" t="s">
        <v>1254</v>
      </c>
      <c r="F150" s="147">
        <v>13</v>
      </c>
      <c r="G150" s="147" t="s">
        <v>1302</v>
      </c>
      <c r="H150" s="147" t="s">
        <v>1303</v>
      </c>
      <c r="I150" s="147" t="s">
        <v>1187</v>
      </c>
      <c r="J150" s="147" t="s">
        <v>1201</v>
      </c>
      <c r="K150" s="147" t="s">
        <v>1159</v>
      </c>
      <c r="L150" s="147" t="s">
        <v>1148</v>
      </c>
      <c r="M150" s="147" t="s">
        <v>1296</v>
      </c>
      <c r="N150" s="147">
        <v>100</v>
      </c>
      <c r="O150" s="147" t="s">
        <v>1132</v>
      </c>
      <c r="P150" s="147">
        <v>5</v>
      </c>
      <c r="Q150" s="147">
        <v>2</v>
      </c>
      <c r="R150" s="147" t="s">
        <v>1169</v>
      </c>
      <c r="S150" s="147" t="s">
        <v>1089</v>
      </c>
    </row>
    <row r="151" spans="1:20" x14ac:dyDescent="0.25">
      <c r="A151" s="147" t="s">
        <v>1253</v>
      </c>
      <c r="C151" s="147" t="s">
        <v>1008</v>
      </c>
      <c r="D151" s="147" t="s">
        <v>1304</v>
      </c>
      <c r="E151" s="147" t="s">
        <v>1254</v>
      </c>
      <c r="F151" s="147">
        <v>15</v>
      </c>
      <c r="G151" s="147" t="s">
        <v>1305</v>
      </c>
      <c r="H151" s="147" t="s">
        <v>1306</v>
      </c>
      <c r="I151" s="147" t="s">
        <v>1187</v>
      </c>
      <c r="J151" s="147" t="s">
        <v>1201</v>
      </c>
      <c r="K151" s="147" t="s">
        <v>1137</v>
      </c>
      <c r="L151" s="147" t="s">
        <v>1148</v>
      </c>
      <c r="M151" s="147" t="s">
        <v>1193</v>
      </c>
      <c r="N151" s="147">
        <v>40</v>
      </c>
      <c r="O151" s="147" t="s">
        <v>1132</v>
      </c>
      <c r="P151" s="147">
        <v>4</v>
      </c>
      <c r="Q151" s="147">
        <v>2</v>
      </c>
      <c r="R151" s="147" t="s">
        <v>1307</v>
      </c>
      <c r="T151" s="147" t="s">
        <v>1204</v>
      </c>
    </row>
    <row r="152" spans="1:20" x14ac:dyDescent="0.25">
      <c r="A152" s="147" t="s">
        <v>1253</v>
      </c>
      <c r="C152" s="147" t="s">
        <v>1008</v>
      </c>
      <c r="D152" s="147" t="s">
        <v>1308</v>
      </c>
      <c r="E152" s="147" t="s">
        <v>1254</v>
      </c>
      <c r="F152" s="147">
        <v>17</v>
      </c>
      <c r="G152" s="147" t="s">
        <v>1309</v>
      </c>
      <c r="H152" s="147" t="s">
        <v>1310</v>
      </c>
      <c r="I152" s="147" t="s">
        <v>1311</v>
      </c>
      <c r="J152" s="147" t="s">
        <v>1201</v>
      </c>
      <c r="K152" s="147" t="s">
        <v>1221</v>
      </c>
      <c r="L152" s="147" t="s">
        <v>1164</v>
      </c>
      <c r="M152" s="147" t="s">
        <v>1299</v>
      </c>
      <c r="N152" s="147">
        <v>200</v>
      </c>
      <c r="O152" s="147" t="s">
        <v>1132</v>
      </c>
      <c r="P152" s="147">
        <v>10</v>
      </c>
      <c r="Q152" s="147">
        <v>2</v>
      </c>
      <c r="R152" s="147" t="s">
        <v>1169</v>
      </c>
      <c r="S152" s="147" t="s">
        <v>1052</v>
      </c>
    </row>
    <row r="153" spans="1:20" x14ac:dyDescent="0.25">
      <c r="A153" s="147" t="s">
        <v>1253</v>
      </c>
      <c r="C153" s="147" t="s">
        <v>1008</v>
      </c>
      <c r="D153" s="147" t="s">
        <v>1312</v>
      </c>
      <c r="E153" s="147" t="s">
        <v>1254</v>
      </c>
      <c r="F153" s="147">
        <v>20</v>
      </c>
      <c r="G153" s="147" t="s">
        <v>1313</v>
      </c>
      <c r="H153" s="147" t="s">
        <v>1314</v>
      </c>
      <c r="I153" s="147" t="s">
        <v>1187</v>
      </c>
      <c r="J153" s="147" t="s">
        <v>1201</v>
      </c>
      <c r="K153" s="147" t="s">
        <v>1315</v>
      </c>
      <c r="L153" s="147" t="s">
        <v>1189</v>
      </c>
      <c r="M153" s="147" t="s">
        <v>1316</v>
      </c>
      <c r="N153" s="147">
        <v>100</v>
      </c>
      <c r="O153" s="147" t="s">
        <v>1132</v>
      </c>
      <c r="P153" s="147">
        <v>10</v>
      </c>
      <c r="Q153" s="147">
        <v>2</v>
      </c>
      <c r="R153" s="147" t="s">
        <v>1203</v>
      </c>
      <c r="T153" s="147" t="s">
        <v>1204</v>
      </c>
    </row>
    <row r="154" spans="1:20" x14ac:dyDescent="0.25">
      <c r="A154" s="147" t="s">
        <v>1253</v>
      </c>
      <c r="C154" s="147" t="s">
        <v>1205</v>
      </c>
      <c r="D154" s="147" t="s">
        <v>1317</v>
      </c>
      <c r="E154" s="147" t="s">
        <v>1254</v>
      </c>
      <c r="F154" s="147">
        <v>1</v>
      </c>
      <c r="G154" s="147">
        <v>240</v>
      </c>
      <c r="H154" s="147" t="s">
        <v>1318</v>
      </c>
      <c r="I154" s="147" t="s">
        <v>1319</v>
      </c>
      <c r="K154" s="147" t="s">
        <v>1173</v>
      </c>
      <c r="L154" s="147" t="s">
        <v>935</v>
      </c>
      <c r="N154" s="147">
        <v>6</v>
      </c>
      <c r="O154" s="147" t="s">
        <v>1320</v>
      </c>
      <c r="P154" s="147">
        <v>1</v>
      </c>
      <c r="Q154" s="147">
        <v>1</v>
      </c>
      <c r="R154" s="147" t="s">
        <v>943</v>
      </c>
    </row>
    <row r="155" spans="1:20" x14ac:dyDescent="0.25">
      <c r="A155" s="147" t="s">
        <v>1253</v>
      </c>
      <c r="C155" s="147" t="s">
        <v>1205</v>
      </c>
      <c r="D155" s="147" t="s">
        <v>1321</v>
      </c>
      <c r="E155" s="147" t="s">
        <v>1254</v>
      </c>
      <c r="F155" s="147">
        <v>1</v>
      </c>
      <c r="G155" s="147">
        <v>235</v>
      </c>
      <c r="H155" s="147" t="s">
        <v>1153</v>
      </c>
      <c r="I155" s="147" t="s">
        <v>1207</v>
      </c>
      <c r="K155" s="147" t="s">
        <v>1322</v>
      </c>
      <c r="L155" s="147" t="s">
        <v>935</v>
      </c>
      <c r="N155" s="147">
        <v>4</v>
      </c>
      <c r="O155" s="147" t="s">
        <v>1323</v>
      </c>
      <c r="P155" s="147">
        <v>1</v>
      </c>
      <c r="Q155" s="147">
        <v>1</v>
      </c>
      <c r="R155" s="147" t="s">
        <v>1150</v>
      </c>
      <c r="T155" s="147" t="s">
        <v>1324</v>
      </c>
    </row>
    <row r="156" spans="1:20" x14ac:dyDescent="0.25">
      <c r="A156" s="147" t="s">
        <v>1253</v>
      </c>
      <c r="C156" s="147" t="s">
        <v>1205</v>
      </c>
      <c r="D156" s="147" t="s">
        <v>1325</v>
      </c>
      <c r="E156" s="147" t="s">
        <v>1254</v>
      </c>
      <c r="F156" s="147">
        <v>2</v>
      </c>
      <c r="G156" s="147">
        <v>485</v>
      </c>
      <c r="H156" s="147" t="s">
        <v>1186</v>
      </c>
      <c r="I156" s="147" t="s">
        <v>1326</v>
      </c>
      <c r="J156" s="147" t="s">
        <v>1327</v>
      </c>
      <c r="K156" s="147" t="s">
        <v>1328</v>
      </c>
      <c r="L156" s="147" t="s">
        <v>1329</v>
      </c>
      <c r="M156" s="147" t="s">
        <v>1153</v>
      </c>
      <c r="N156" s="147">
        <v>10</v>
      </c>
      <c r="O156" s="147" t="s">
        <v>1330</v>
      </c>
      <c r="P156" s="147">
        <v>1</v>
      </c>
      <c r="Q156" s="147">
        <v>1</v>
      </c>
      <c r="R156" s="147" t="s">
        <v>943</v>
      </c>
    </row>
    <row r="157" spans="1:20" x14ac:dyDescent="0.25">
      <c r="A157" s="147" t="s">
        <v>1253</v>
      </c>
      <c r="C157" s="147" t="s">
        <v>1205</v>
      </c>
      <c r="D157" s="147" t="s">
        <v>1331</v>
      </c>
      <c r="E157" s="147" t="s">
        <v>1254</v>
      </c>
      <c r="F157" s="147">
        <v>2</v>
      </c>
      <c r="G157" s="147">
        <v>755</v>
      </c>
      <c r="H157" s="147" t="s">
        <v>1129</v>
      </c>
      <c r="I157" s="147" t="s">
        <v>1207</v>
      </c>
      <c r="K157" s="147" t="s">
        <v>1137</v>
      </c>
      <c r="L157" s="147" t="s">
        <v>1332</v>
      </c>
      <c r="N157" s="147">
        <v>10</v>
      </c>
      <c r="O157" s="147" t="s">
        <v>1333</v>
      </c>
      <c r="P157" s="147">
        <v>1</v>
      </c>
      <c r="Q157" s="147">
        <v>2</v>
      </c>
      <c r="R157" s="147" t="s">
        <v>1150</v>
      </c>
      <c r="T157" s="147" t="s">
        <v>1275</v>
      </c>
    </row>
    <row r="158" spans="1:20" x14ac:dyDescent="0.25">
      <c r="A158" s="147" t="s">
        <v>1253</v>
      </c>
      <c r="C158" s="147" t="s">
        <v>1205</v>
      </c>
      <c r="D158" s="147" t="s">
        <v>1334</v>
      </c>
      <c r="E158" s="147" t="s">
        <v>1254</v>
      </c>
      <c r="F158" s="147">
        <v>2</v>
      </c>
      <c r="G158" s="147">
        <v>475</v>
      </c>
      <c r="H158" s="147" t="s">
        <v>1296</v>
      </c>
      <c r="I158" s="147" t="s">
        <v>1207</v>
      </c>
      <c r="K158" s="147" t="s">
        <v>1335</v>
      </c>
      <c r="L158" s="147" t="s">
        <v>935</v>
      </c>
      <c r="N158" s="147">
        <v>1</v>
      </c>
      <c r="O158" s="147" t="s">
        <v>1336</v>
      </c>
      <c r="P158" s="147">
        <v>1</v>
      </c>
      <c r="Q158" s="147">
        <v>2</v>
      </c>
      <c r="R158" s="147" t="s">
        <v>1095</v>
      </c>
    </row>
    <row r="159" spans="1:20" x14ac:dyDescent="0.25">
      <c r="A159" s="147" t="s">
        <v>1253</v>
      </c>
      <c r="C159" s="147" t="s">
        <v>1205</v>
      </c>
      <c r="D159" s="147" t="s">
        <v>1337</v>
      </c>
      <c r="E159" s="147" t="s">
        <v>1254</v>
      </c>
      <c r="F159" s="147">
        <v>7</v>
      </c>
      <c r="G159" s="147" t="s">
        <v>1338</v>
      </c>
      <c r="H159" s="147" t="s">
        <v>962</v>
      </c>
      <c r="I159" s="147" t="s">
        <v>1339</v>
      </c>
      <c r="J159" s="147" t="s">
        <v>1319</v>
      </c>
      <c r="K159" s="147" t="s">
        <v>1173</v>
      </c>
      <c r="L159" s="147" t="s">
        <v>1329</v>
      </c>
      <c r="M159" s="147" t="s">
        <v>1274</v>
      </c>
      <c r="N159" s="147">
        <v>24</v>
      </c>
      <c r="O159" s="147" t="s">
        <v>1252</v>
      </c>
      <c r="P159" s="147">
        <v>2</v>
      </c>
      <c r="Q159" s="147">
        <v>1</v>
      </c>
      <c r="R159" s="147" t="s">
        <v>943</v>
      </c>
    </row>
    <row r="160" spans="1:20" x14ac:dyDescent="0.25">
      <c r="A160" s="147" t="s">
        <v>1253</v>
      </c>
      <c r="C160" s="147" t="s">
        <v>1205</v>
      </c>
      <c r="D160" s="147" t="s">
        <v>1340</v>
      </c>
      <c r="E160" s="147" t="s">
        <v>1254</v>
      </c>
      <c r="F160" s="147">
        <v>7</v>
      </c>
      <c r="G160" s="147" t="s">
        <v>1341</v>
      </c>
      <c r="H160" s="147" t="s">
        <v>1193</v>
      </c>
      <c r="I160" s="147" t="s">
        <v>987</v>
      </c>
      <c r="J160" s="147" t="s">
        <v>935</v>
      </c>
      <c r="K160" s="147" t="s">
        <v>1182</v>
      </c>
      <c r="N160" s="147">
        <v>8</v>
      </c>
      <c r="O160" s="147" t="s">
        <v>1208</v>
      </c>
      <c r="P160" s="147">
        <v>1</v>
      </c>
      <c r="Q160" s="147">
        <v>1</v>
      </c>
      <c r="R160" s="147" t="s">
        <v>943</v>
      </c>
    </row>
    <row r="161" spans="1:20" x14ac:dyDescent="0.25">
      <c r="A161" s="147" t="s">
        <v>1253</v>
      </c>
      <c r="C161" s="147" t="s">
        <v>1205</v>
      </c>
      <c r="D161" s="147" t="s">
        <v>1342</v>
      </c>
      <c r="E161" s="147" t="s">
        <v>1254</v>
      </c>
      <c r="F161" s="147">
        <v>8</v>
      </c>
      <c r="G161" s="147" t="s">
        <v>1343</v>
      </c>
      <c r="H161" s="147" t="s">
        <v>1299</v>
      </c>
      <c r="I161" s="147" t="s">
        <v>1207</v>
      </c>
      <c r="K161" s="147" t="s">
        <v>1335</v>
      </c>
      <c r="L161" s="147" t="s">
        <v>935</v>
      </c>
      <c r="N161" s="147">
        <v>4</v>
      </c>
      <c r="O161" s="147" t="s">
        <v>1344</v>
      </c>
      <c r="P161" s="147">
        <v>2</v>
      </c>
      <c r="Q161" s="147">
        <v>2</v>
      </c>
      <c r="R161" s="147" t="s">
        <v>1095</v>
      </c>
    </row>
    <row r="162" spans="1:20" x14ac:dyDescent="0.25">
      <c r="A162" s="147" t="s">
        <v>1253</v>
      </c>
      <c r="C162" s="147" t="s">
        <v>1205</v>
      </c>
      <c r="D162" s="147" t="s">
        <v>1345</v>
      </c>
      <c r="E162" s="147" t="s">
        <v>1254</v>
      </c>
      <c r="F162" s="147">
        <v>8</v>
      </c>
      <c r="G162" s="147" t="s">
        <v>1346</v>
      </c>
      <c r="H162" s="147" t="s">
        <v>1347</v>
      </c>
      <c r="I162" s="147" t="s">
        <v>1207</v>
      </c>
      <c r="K162" s="147" t="s">
        <v>1348</v>
      </c>
      <c r="N162" s="147">
        <v>8</v>
      </c>
      <c r="O162" s="147" t="s">
        <v>1323</v>
      </c>
      <c r="P162" s="147">
        <v>1</v>
      </c>
      <c r="Q162" s="147">
        <v>1</v>
      </c>
      <c r="R162" s="147" t="s">
        <v>952</v>
      </c>
      <c r="T162" s="147" t="s">
        <v>1349</v>
      </c>
    </row>
    <row r="163" spans="1:20" x14ac:dyDescent="0.25">
      <c r="A163" s="147" t="s">
        <v>1253</v>
      </c>
      <c r="C163" s="147" t="s">
        <v>1205</v>
      </c>
      <c r="D163" s="147" t="s">
        <v>1350</v>
      </c>
      <c r="E163" s="147" t="s">
        <v>1254</v>
      </c>
      <c r="F163" s="147">
        <v>9</v>
      </c>
      <c r="G163" s="147" t="s">
        <v>1351</v>
      </c>
      <c r="H163" s="147" t="s">
        <v>1193</v>
      </c>
      <c r="I163" s="147" t="s">
        <v>1207</v>
      </c>
      <c r="K163" s="147" t="s">
        <v>1130</v>
      </c>
      <c r="L163" s="147" t="s">
        <v>935</v>
      </c>
      <c r="N163" s="147">
        <v>18</v>
      </c>
      <c r="O163" s="147" t="s">
        <v>1352</v>
      </c>
      <c r="P163" s="147">
        <v>1</v>
      </c>
      <c r="Q163" s="147">
        <v>2</v>
      </c>
      <c r="R163" s="147" t="s">
        <v>1150</v>
      </c>
      <c r="T163" s="147" t="s">
        <v>1275</v>
      </c>
    </row>
    <row r="164" spans="1:20" x14ac:dyDescent="0.25">
      <c r="A164" s="147" t="s">
        <v>1253</v>
      </c>
      <c r="C164" s="147" t="s">
        <v>1205</v>
      </c>
      <c r="D164" s="147" t="s">
        <v>1353</v>
      </c>
      <c r="E164" s="147" t="s">
        <v>1254</v>
      </c>
      <c r="F164" s="147">
        <v>10</v>
      </c>
      <c r="G164" s="147" t="s">
        <v>1354</v>
      </c>
      <c r="H164" s="147" t="s">
        <v>1197</v>
      </c>
      <c r="I164" s="147" t="s">
        <v>1207</v>
      </c>
      <c r="K164" s="147" t="s">
        <v>1173</v>
      </c>
      <c r="N164" s="147">
        <v>12</v>
      </c>
      <c r="O164" s="147" t="s">
        <v>1208</v>
      </c>
      <c r="P164" s="147">
        <v>1</v>
      </c>
      <c r="Q164" s="147">
        <v>1</v>
      </c>
      <c r="R164" s="147" t="s">
        <v>1209</v>
      </c>
    </row>
    <row r="165" spans="1:20" x14ac:dyDescent="0.25">
      <c r="A165" s="147" t="s">
        <v>1253</v>
      </c>
      <c r="C165" s="147" t="s">
        <v>1205</v>
      </c>
      <c r="D165" s="147" t="s">
        <v>1355</v>
      </c>
      <c r="E165" s="147" t="s">
        <v>1254</v>
      </c>
      <c r="F165" s="147">
        <v>12</v>
      </c>
      <c r="G165" s="147" t="s">
        <v>1356</v>
      </c>
      <c r="H165" s="147" t="s">
        <v>1249</v>
      </c>
      <c r="I165" s="147" t="s">
        <v>1326</v>
      </c>
      <c r="J165" s="147" t="s">
        <v>1319</v>
      </c>
      <c r="K165" s="147" t="s">
        <v>1173</v>
      </c>
      <c r="L165" s="147" t="s">
        <v>1329</v>
      </c>
      <c r="M165" s="147" t="s">
        <v>1172</v>
      </c>
      <c r="N165" s="147">
        <v>48</v>
      </c>
      <c r="O165" s="147" t="s">
        <v>1330</v>
      </c>
      <c r="P165" s="147">
        <v>4</v>
      </c>
      <c r="Q165" s="147">
        <v>2</v>
      </c>
      <c r="R165" s="147" t="s">
        <v>943</v>
      </c>
    </row>
    <row r="166" spans="1:20" x14ac:dyDescent="0.25">
      <c r="A166" s="147" t="s">
        <v>1253</v>
      </c>
      <c r="C166" s="147" t="s">
        <v>1205</v>
      </c>
      <c r="D166" s="147" t="s">
        <v>1357</v>
      </c>
      <c r="E166" s="147" t="s">
        <v>1254</v>
      </c>
      <c r="F166" s="147">
        <v>12</v>
      </c>
      <c r="G166" s="147" t="s">
        <v>1358</v>
      </c>
      <c r="H166" s="147" t="s">
        <v>1359</v>
      </c>
      <c r="I166" s="147" t="s">
        <v>1207</v>
      </c>
      <c r="K166" s="147" t="s">
        <v>1348</v>
      </c>
      <c r="N166" s="147">
        <v>12</v>
      </c>
      <c r="O166" s="147" t="s">
        <v>1323</v>
      </c>
      <c r="P166" s="147">
        <v>1</v>
      </c>
      <c r="Q166" s="147">
        <v>2</v>
      </c>
      <c r="R166" s="147" t="s">
        <v>952</v>
      </c>
      <c r="T166" s="147" t="s">
        <v>1349</v>
      </c>
    </row>
    <row r="167" spans="1:20" x14ac:dyDescent="0.25">
      <c r="A167" s="147" t="s">
        <v>1253</v>
      </c>
      <c r="C167" s="147" t="s">
        <v>1205</v>
      </c>
      <c r="D167" s="147" t="s">
        <v>1360</v>
      </c>
      <c r="E167" s="147" t="s">
        <v>1254</v>
      </c>
      <c r="F167" s="147">
        <v>13</v>
      </c>
      <c r="G167" s="147" t="s">
        <v>1361</v>
      </c>
      <c r="H167" s="147" t="s">
        <v>1219</v>
      </c>
      <c r="I167" s="147" t="s">
        <v>1220</v>
      </c>
      <c r="K167" s="147" t="s">
        <v>1182</v>
      </c>
      <c r="L167" s="147" t="s">
        <v>1222</v>
      </c>
      <c r="N167" s="147">
        <v>12</v>
      </c>
      <c r="O167" s="147" t="s">
        <v>1223</v>
      </c>
      <c r="P167" s="147">
        <v>1</v>
      </c>
      <c r="Q167" s="147">
        <v>2</v>
      </c>
      <c r="R167" s="147" t="s">
        <v>943</v>
      </c>
    </row>
    <row r="168" spans="1:20" x14ac:dyDescent="0.25">
      <c r="A168" s="147" t="s">
        <v>1253</v>
      </c>
      <c r="C168" s="147" t="s">
        <v>1205</v>
      </c>
      <c r="D168" s="147" t="s">
        <v>1362</v>
      </c>
      <c r="E168" s="147" t="s">
        <v>1254</v>
      </c>
      <c r="F168" s="147">
        <v>13</v>
      </c>
      <c r="G168" s="147" t="s">
        <v>1363</v>
      </c>
      <c r="H168" s="147" t="s">
        <v>1249</v>
      </c>
      <c r="I168" s="147" t="s">
        <v>1207</v>
      </c>
      <c r="K168" s="147" t="s">
        <v>1137</v>
      </c>
      <c r="N168" s="147">
        <v>24</v>
      </c>
      <c r="O168" s="147" t="s">
        <v>1208</v>
      </c>
      <c r="P168" s="147">
        <v>1</v>
      </c>
      <c r="Q168" s="147">
        <v>2</v>
      </c>
      <c r="R168" s="147" t="s">
        <v>1150</v>
      </c>
      <c r="T168" s="147" t="s">
        <v>1275</v>
      </c>
    </row>
    <row r="169" spans="1:20" x14ac:dyDescent="0.25">
      <c r="A169" s="147" t="s">
        <v>1253</v>
      </c>
      <c r="C169" s="147" t="s">
        <v>1205</v>
      </c>
      <c r="D169" s="147" t="s">
        <v>1364</v>
      </c>
      <c r="E169" s="147" t="s">
        <v>1254</v>
      </c>
      <c r="F169" s="147">
        <v>14</v>
      </c>
      <c r="G169" s="147" t="s">
        <v>1365</v>
      </c>
      <c r="H169" s="147" t="s">
        <v>1366</v>
      </c>
      <c r="I169" s="147" t="s">
        <v>1207</v>
      </c>
      <c r="K169" s="147" t="s">
        <v>1182</v>
      </c>
      <c r="N169" s="147">
        <v>18</v>
      </c>
      <c r="O169" s="147" t="s">
        <v>1208</v>
      </c>
      <c r="P169" s="147">
        <v>1</v>
      </c>
      <c r="Q169" s="147">
        <v>1</v>
      </c>
      <c r="R169" s="147" t="s">
        <v>943</v>
      </c>
    </row>
    <row r="170" spans="1:20" x14ac:dyDescent="0.25">
      <c r="A170" s="147" t="s">
        <v>1253</v>
      </c>
      <c r="C170" s="147" t="s">
        <v>1205</v>
      </c>
      <c r="D170" s="147" t="s">
        <v>1367</v>
      </c>
      <c r="E170" s="147" t="s">
        <v>1254</v>
      </c>
      <c r="F170" s="147">
        <v>15</v>
      </c>
      <c r="G170" s="147" t="s">
        <v>1368</v>
      </c>
      <c r="H170" s="147" t="s">
        <v>1229</v>
      </c>
      <c r="I170" s="147" t="s">
        <v>1220</v>
      </c>
      <c r="K170" s="147" t="s">
        <v>1267</v>
      </c>
      <c r="L170" s="147" t="s">
        <v>1222</v>
      </c>
      <c r="N170" s="147">
        <v>12</v>
      </c>
      <c r="O170" s="147" t="s">
        <v>1223</v>
      </c>
      <c r="P170" s="147">
        <v>1</v>
      </c>
      <c r="Q170" s="147">
        <v>2</v>
      </c>
      <c r="R170" s="147" t="s">
        <v>1209</v>
      </c>
    </row>
    <row r="171" spans="1:20" x14ac:dyDescent="0.25">
      <c r="A171" s="147" t="s">
        <v>1253</v>
      </c>
      <c r="C171" s="147" t="s">
        <v>1205</v>
      </c>
      <c r="D171" s="147" t="s">
        <v>1369</v>
      </c>
      <c r="E171" s="147" t="s">
        <v>1254</v>
      </c>
      <c r="F171" s="147">
        <v>15</v>
      </c>
      <c r="G171" s="147" t="s">
        <v>1370</v>
      </c>
      <c r="H171" s="147" t="s">
        <v>1219</v>
      </c>
      <c r="I171" s="147" t="s">
        <v>1207</v>
      </c>
      <c r="K171" s="147" t="s">
        <v>1371</v>
      </c>
      <c r="L171" s="147" t="s">
        <v>935</v>
      </c>
      <c r="N171" s="147">
        <v>12</v>
      </c>
      <c r="O171" s="147" t="s">
        <v>1323</v>
      </c>
      <c r="P171" s="147">
        <v>1</v>
      </c>
      <c r="Q171" s="147">
        <v>2</v>
      </c>
      <c r="R171" s="147" t="s">
        <v>1150</v>
      </c>
      <c r="T171" s="147" t="s">
        <v>1324</v>
      </c>
    </row>
    <row r="172" spans="1:20" x14ac:dyDescent="0.25">
      <c r="A172" s="147" t="s">
        <v>1253</v>
      </c>
      <c r="C172" s="147" t="s">
        <v>1205</v>
      </c>
      <c r="D172" s="147" t="s">
        <v>1372</v>
      </c>
      <c r="E172" s="147" t="s">
        <v>1254</v>
      </c>
      <c r="F172" s="147">
        <v>16</v>
      </c>
      <c r="G172" s="147" t="s">
        <v>1373</v>
      </c>
      <c r="H172" s="147" t="s">
        <v>1366</v>
      </c>
      <c r="I172" s="147" t="s">
        <v>1207</v>
      </c>
      <c r="K172" s="147" t="s">
        <v>1267</v>
      </c>
      <c r="N172" s="147">
        <v>36</v>
      </c>
      <c r="O172" s="147" t="s">
        <v>1208</v>
      </c>
      <c r="P172" s="147">
        <v>1</v>
      </c>
      <c r="Q172" s="147">
        <v>2</v>
      </c>
      <c r="R172" s="147" t="s">
        <v>1150</v>
      </c>
      <c r="T172" s="147" t="s">
        <v>1275</v>
      </c>
    </row>
    <row r="173" spans="1:20" x14ac:dyDescent="0.25">
      <c r="A173" s="147" t="s">
        <v>1253</v>
      </c>
      <c r="C173" s="147" t="s">
        <v>1205</v>
      </c>
      <c r="D173" s="147" t="s">
        <v>1374</v>
      </c>
      <c r="E173" s="147" t="s">
        <v>1254</v>
      </c>
      <c r="F173" s="147">
        <v>17</v>
      </c>
      <c r="G173" s="147" t="s">
        <v>1375</v>
      </c>
      <c r="H173" s="147" t="s">
        <v>1376</v>
      </c>
      <c r="I173" s="147" t="s">
        <v>1220</v>
      </c>
      <c r="K173" s="147">
        <v>120</v>
      </c>
      <c r="L173" s="147" t="s">
        <v>1377</v>
      </c>
      <c r="M173" s="147" t="s">
        <v>1378</v>
      </c>
      <c r="N173" s="147">
        <v>12</v>
      </c>
      <c r="O173" s="147" t="s">
        <v>1223</v>
      </c>
      <c r="P173" s="147">
        <v>1</v>
      </c>
      <c r="Q173" s="147">
        <v>2</v>
      </c>
      <c r="R173" s="147" t="s">
        <v>943</v>
      </c>
    </row>
    <row r="174" spans="1:20" x14ac:dyDescent="0.25">
      <c r="A174" s="147" t="s">
        <v>1253</v>
      </c>
      <c r="C174" s="147" t="s">
        <v>1205</v>
      </c>
      <c r="D174" s="147" t="s">
        <v>1379</v>
      </c>
      <c r="E174" s="147" t="s">
        <v>1254</v>
      </c>
      <c r="F174" s="147">
        <v>17</v>
      </c>
      <c r="G174" s="147" t="s">
        <v>1380</v>
      </c>
      <c r="H174" s="147" t="s">
        <v>1381</v>
      </c>
      <c r="I174" s="147" t="s">
        <v>1207</v>
      </c>
      <c r="K174" s="147" t="s">
        <v>1182</v>
      </c>
      <c r="N174" s="147">
        <v>18</v>
      </c>
      <c r="O174" s="147" t="s">
        <v>1208</v>
      </c>
      <c r="P174" s="147">
        <v>1</v>
      </c>
      <c r="Q174" s="147">
        <v>1</v>
      </c>
      <c r="R174" s="147" t="s">
        <v>943</v>
      </c>
    </row>
    <row r="175" spans="1:20" x14ac:dyDescent="0.25">
      <c r="A175" s="147" t="s">
        <v>1253</v>
      </c>
      <c r="C175" s="147" t="s">
        <v>1205</v>
      </c>
      <c r="D175" s="147" t="s">
        <v>1382</v>
      </c>
      <c r="E175" s="147" t="s">
        <v>1254</v>
      </c>
      <c r="F175" s="147">
        <v>18</v>
      </c>
      <c r="G175" s="147" t="s">
        <v>1383</v>
      </c>
      <c r="H175" s="147" t="s">
        <v>1226</v>
      </c>
      <c r="I175" s="147" t="s">
        <v>1207</v>
      </c>
      <c r="K175" s="147" t="s">
        <v>1147</v>
      </c>
      <c r="N175" s="147">
        <v>12</v>
      </c>
      <c r="O175" s="147" t="s">
        <v>1323</v>
      </c>
      <c r="P175" s="147">
        <v>1</v>
      </c>
      <c r="Q175" s="147">
        <v>2</v>
      </c>
      <c r="R175" s="147" t="s">
        <v>1150</v>
      </c>
      <c r="T175" s="147" t="s">
        <v>1324</v>
      </c>
    </row>
    <row r="176" spans="1:20" x14ac:dyDescent="0.25">
      <c r="A176" s="147" t="s">
        <v>1253</v>
      </c>
      <c r="C176" s="147" t="s">
        <v>1205</v>
      </c>
      <c r="D176" s="147" t="s">
        <v>1384</v>
      </c>
      <c r="E176" s="147" t="s">
        <v>1254</v>
      </c>
      <c r="F176" s="147">
        <v>19</v>
      </c>
      <c r="G176" s="147" t="s">
        <v>1385</v>
      </c>
      <c r="H176" s="147" t="s">
        <v>1386</v>
      </c>
      <c r="I176" s="147" t="s">
        <v>1207</v>
      </c>
      <c r="K176" s="147" t="s">
        <v>1267</v>
      </c>
      <c r="N176" s="147">
        <v>48</v>
      </c>
      <c r="O176" s="147" t="s">
        <v>1208</v>
      </c>
      <c r="P176" s="147">
        <v>1</v>
      </c>
      <c r="Q176" s="147">
        <v>2</v>
      </c>
      <c r="R176" s="147" t="s">
        <v>1150</v>
      </c>
      <c r="T176" s="147" t="s">
        <v>1275</v>
      </c>
    </row>
    <row r="177" spans="1:22" x14ac:dyDescent="0.25">
      <c r="A177" s="147" t="s">
        <v>1253</v>
      </c>
      <c r="C177" s="147" t="s">
        <v>1205</v>
      </c>
      <c r="D177" s="147" t="s">
        <v>1387</v>
      </c>
      <c r="E177" s="147" t="s">
        <v>1254</v>
      </c>
      <c r="F177" s="147">
        <v>20</v>
      </c>
      <c r="G177" s="147" t="s">
        <v>1388</v>
      </c>
      <c r="H177" s="147" t="s">
        <v>1389</v>
      </c>
      <c r="I177" s="147" t="s">
        <v>1220</v>
      </c>
      <c r="K177" s="147" t="s">
        <v>1267</v>
      </c>
      <c r="L177" s="147" t="s">
        <v>1222</v>
      </c>
      <c r="N177" s="147">
        <v>12</v>
      </c>
      <c r="O177" s="147" t="s">
        <v>1223</v>
      </c>
      <c r="P177" s="147">
        <v>1</v>
      </c>
      <c r="Q177" s="147">
        <v>2</v>
      </c>
      <c r="R177" s="147" t="s">
        <v>943</v>
      </c>
    </row>
    <row r="178" spans="1:22" x14ac:dyDescent="0.25">
      <c r="A178" s="147" t="s">
        <v>1253</v>
      </c>
      <c r="C178" s="147" t="s">
        <v>1205</v>
      </c>
      <c r="D178" s="147" t="s">
        <v>1390</v>
      </c>
      <c r="E178" s="147" t="s">
        <v>1254</v>
      </c>
      <c r="F178" s="147">
        <v>20</v>
      </c>
      <c r="G178" s="147" t="s">
        <v>1391</v>
      </c>
      <c r="H178" s="147" t="s">
        <v>1392</v>
      </c>
      <c r="I178" s="147" t="s">
        <v>1207</v>
      </c>
      <c r="K178" s="147" t="s">
        <v>1182</v>
      </c>
      <c r="N178" s="147">
        <v>24</v>
      </c>
      <c r="O178" s="147" t="s">
        <v>1208</v>
      </c>
      <c r="P178" s="147">
        <v>1</v>
      </c>
      <c r="Q178" s="147">
        <v>1</v>
      </c>
      <c r="R178" s="147" t="s">
        <v>943</v>
      </c>
    </row>
    <row r="179" spans="1:22" x14ac:dyDescent="0.25">
      <c r="A179" s="147" t="s">
        <v>1253</v>
      </c>
      <c r="C179" s="147" t="s">
        <v>1018</v>
      </c>
      <c r="D179" s="147" t="s">
        <v>1393</v>
      </c>
      <c r="E179" s="147" t="s">
        <v>1254</v>
      </c>
      <c r="F179" s="147">
        <v>1</v>
      </c>
      <c r="G179" s="147">
        <v>100</v>
      </c>
      <c r="H179" s="147" t="s">
        <v>1129</v>
      </c>
      <c r="I179" s="147" t="s">
        <v>1187</v>
      </c>
      <c r="K179" s="147" t="s">
        <v>1232</v>
      </c>
      <c r="N179" s="147">
        <v>40</v>
      </c>
      <c r="O179" s="147" t="s">
        <v>1132</v>
      </c>
      <c r="P179" s="147">
        <v>2</v>
      </c>
      <c r="Q179" s="147">
        <v>1</v>
      </c>
      <c r="R179" s="147" t="s">
        <v>939</v>
      </c>
    </row>
    <row r="180" spans="1:22" x14ac:dyDescent="0.25">
      <c r="A180" s="147" t="s">
        <v>1253</v>
      </c>
      <c r="C180" s="147" t="s">
        <v>1018</v>
      </c>
      <c r="D180" s="147" t="s">
        <v>1394</v>
      </c>
      <c r="E180" s="147" t="s">
        <v>1254</v>
      </c>
      <c r="F180" s="147">
        <v>2</v>
      </c>
      <c r="G180" s="147">
        <v>750</v>
      </c>
      <c r="H180" s="147" t="s">
        <v>1153</v>
      </c>
      <c r="I180" s="147" t="s">
        <v>1187</v>
      </c>
      <c r="K180" s="147" t="s">
        <v>1348</v>
      </c>
      <c r="N180" s="147">
        <v>20</v>
      </c>
      <c r="O180" s="147" t="s">
        <v>1132</v>
      </c>
      <c r="P180" s="147">
        <v>4</v>
      </c>
      <c r="Q180" s="147">
        <v>1</v>
      </c>
      <c r="R180" s="147" t="s">
        <v>1395</v>
      </c>
      <c r="T180" s="147" t="s">
        <v>1059</v>
      </c>
      <c r="V180" s="147" t="s">
        <v>1095</v>
      </c>
    </row>
    <row r="181" spans="1:22" x14ac:dyDescent="0.25">
      <c r="A181" s="147" t="s">
        <v>1253</v>
      </c>
      <c r="C181" s="147" t="s">
        <v>1018</v>
      </c>
      <c r="D181" s="147" t="s">
        <v>1396</v>
      </c>
      <c r="E181" s="147" t="s">
        <v>1254</v>
      </c>
      <c r="F181" s="147">
        <v>6</v>
      </c>
      <c r="G181" s="147" t="s">
        <v>1397</v>
      </c>
      <c r="H181" s="147" t="s">
        <v>1347</v>
      </c>
      <c r="I181" s="147" t="s">
        <v>1187</v>
      </c>
      <c r="K181" s="147" t="s">
        <v>1398</v>
      </c>
      <c r="L181" s="147" t="s">
        <v>1233</v>
      </c>
      <c r="M181" s="147" t="s">
        <v>1129</v>
      </c>
      <c r="N181" s="147">
        <v>40</v>
      </c>
      <c r="O181" s="147" t="s">
        <v>1132</v>
      </c>
      <c r="P181" s="147">
        <v>1</v>
      </c>
      <c r="Q181" s="147">
        <v>2</v>
      </c>
      <c r="R181" s="147" t="s">
        <v>976</v>
      </c>
    </row>
    <row r="182" spans="1:22" x14ac:dyDescent="0.25">
      <c r="A182" s="147" t="s">
        <v>1253</v>
      </c>
      <c r="C182" s="147" t="s">
        <v>1018</v>
      </c>
      <c r="D182" s="147" t="s">
        <v>1399</v>
      </c>
      <c r="E182" s="147" t="s">
        <v>1254</v>
      </c>
      <c r="F182" s="147">
        <v>9</v>
      </c>
      <c r="G182" s="147" t="s">
        <v>1400</v>
      </c>
      <c r="H182" s="147" t="s">
        <v>1274</v>
      </c>
      <c r="I182" s="147" t="s">
        <v>1187</v>
      </c>
      <c r="K182" s="147" t="s">
        <v>1147</v>
      </c>
      <c r="N182" s="147">
        <v>40</v>
      </c>
      <c r="O182" s="147" t="s">
        <v>1132</v>
      </c>
      <c r="P182" s="147">
        <v>10</v>
      </c>
      <c r="Q182" s="147">
        <v>1</v>
      </c>
      <c r="R182" s="147" t="s">
        <v>1395</v>
      </c>
      <c r="T182" s="147" t="s">
        <v>1401</v>
      </c>
      <c r="V182" s="147" t="s">
        <v>1095</v>
      </c>
    </row>
    <row r="183" spans="1:22" x14ac:dyDescent="0.25">
      <c r="A183" s="147" t="s">
        <v>1253</v>
      </c>
      <c r="C183" s="147" t="s">
        <v>1018</v>
      </c>
      <c r="D183" s="147" t="s">
        <v>1402</v>
      </c>
      <c r="E183" s="147" t="s">
        <v>1254</v>
      </c>
      <c r="F183" s="147">
        <v>11</v>
      </c>
      <c r="G183" s="147" t="s">
        <v>1403</v>
      </c>
      <c r="H183" s="147" t="s">
        <v>1359</v>
      </c>
      <c r="I183" s="147" t="s">
        <v>1187</v>
      </c>
      <c r="K183" s="147" t="s">
        <v>1398</v>
      </c>
      <c r="L183" s="147" t="s">
        <v>1233</v>
      </c>
      <c r="M183" s="147" t="s">
        <v>1135</v>
      </c>
      <c r="N183" s="147">
        <v>40</v>
      </c>
      <c r="O183" s="147" t="s">
        <v>1132</v>
      </c>
      <c r="P183" s="147">
        <v>1</v>
      </c>
      <c r="Q183" s="147">
        <v>2</v>
      </c>
      <c r="R183" s="147" t="s">
        <v>976</v>
      </c>
    </row>
    <row r="184" spans="1:22" x14ac:dyDescent="0.25">
      <c r="A184" s="147" t="s">
        <v>1253</v>
      </c>
      <c r="C184" s="147" t="s">
        <v>1018</v>
      </c>
      <c r="D184" s="147" t="s">
        <v>1404</v>
      </c>
      <c r="E184" s="147" t="s">
        <v>1254</v>
      </c>
      <c r="F184" s="147">
        <v>16</v>
      </c>
      <c r="G184" s="147" t="s">
        <v>1405</v>
      </c>
      <c r="H184" s="147" t="s">
        <v>1226</v>
      </c>
      <c r="I184" s="147" t="s">
        <v>1187</v>
      </c>
      <c r="K184" s="147" t="s">
        <v>1221</v>
      </c>
      <c r="L184" s="147" t="s">
        <v>1406</v>
      </c>
      <c r="M184" s="147" t="s">
        <v>1140</v>
      </c>
      <c r="N184" s="147">
        <v>80</v>
      </c>
      <c r="O184" s="147" t="s">
        <v>1132</v>
      </c>
      <c r="P184" s="147">
        <v>2</v>
      </c>
      <c r="Q184" s="147">
        <v>2</v>
      </c>
      <c r="R184" s="147" t="s">
        <v>976</v>
      </c>
    </row>
    <row r="185" spans="1:22" x14ac:dyDescent="0.25">
      <c r="A185" s="147" t="s">
        <v>1253</v>
      </c>
      <c r="C185" s="147" t="s">
        <v>1018</v>
      </c>
      <c r="D185" s="147" t="s">
        <v>1407</v>
      </c>
      <c r="E185" s="147" t="s">
        <v>1254</v>
      </c>
      <c r="F185" s="147">
        <v>19</v>
      </c>
      <c r="G185" s="147" t="s">
        <v>1408</v>
      </c>
      <c r="H185" s="147" t="s">
        <v>1376</v>
      </c>
      <c r="I185" s="147" t="s">
        <v>1010</v>
      </c>
      <c r="K185" s="147" t="s">
        <v>1328</v>
      </c>
      <c r="L185" s="147" t="s">
        <v>1233</v>
      </c>
      <c r="M185" s="147" t="s">
        <v>1143</v>
      </c>
      <c r="N185" s="147">
        <v>100</v>
      </c>
      <c r="O185" s="147" t="s">
        <v>1132</v>
      </c>
      <c r="P185" s="147">
        <v>2</v>
      </c>
      <c r="Q185" s="147">
        <v>2</v>
      </c>
      <c r="R185" s="147" t="s">
        <v>976</v>
      </c>
    </row>
    <row r="186" spans="1:22" x14ac:dyDescent="0.25">
      <c r="A186" s="147" t="s">
        <v>1253</v>
      </c>
      <c r="C186" s="147" t="s">
        <v>1028</v>
      </c>
      <c r="D186" s="147" t="s">
        <v>1409</v>
      </c>
      <c r="E186" s="147" t="s">
        <v>1254</v>
      </c>
      <c r="F186" s="147">
        <v>5</v>
      </c>
      <c r="G186" s="147" t="s">
        <v>1410</v>
      </c>
      <c r="H186" s="147" t="s">
        <v>1296</v>
      </c>
      <c r="I186" s="147" t="s">
        <v>1030</v>
      </c>
      <c r="K186" s="147" t="s">
        <v>1411</v>
      </c>
      <c r="L186" s="147" t="s">
        <v>1412</v>
      </c>
      <c r="N186" s="147">
        <v>40</v>
      </c>
      <c r="O186" s="147" t="s">
        <v>1132</v>
      </c>
      <c r="P186" s="147">
        <v>2</v>
      </c>
      <c r="Q186" s="147">
        <v>1</v>
      </c>
      <c r="R186" s="147" t="s">
        <v>1332</v>
      </c>
    </row>
    <row r="187" spans="1:22" x14ac:dyDescent="0.25">
      <c r="A187" s="147" t="s">
        <v>1253</v>
      </c>
      <c r="C187" s="147" t="s">
        <v>1028</v>
      </c>
      <c r="D187" s="147" t="s">
        <v>1413</v>
      </c>
      <c r="E187" s="147" t="s">
        <v>1254</v>
      </c>
      <c r="F187" s="147">
        <v>7</v>
      </c>
      <c r="G187" s="147" t="s">
        <v>1414</v>
      </c>
      <c r="H187" s="147" t="s">
        <v>1296</v>
      </c>
      <c r="I187" s="147" t="s">
        <v>1030</v>
      </c>
      <c r="K187" s="147" t="s">
        <v>1415</v>
      </c>
      <c r="L187" s="147" t="s">
        <v>975</v>
      </c>
      <c r="N187" s="147">
        <v>40</v>
      </c>
      <c r="O187" s="147" t="s">
        <v>1132</v>
      </c>
      <c r="P187" s="147">
        <v>5</v>
      </c>
      <c r="Q187" s="147">
        <v>2</v>
      </c>
      <c r="R187" s="147" t="s">
        <v>1169</v>
      </c>
      <c r="S187" s="147" t="s">
        <v>941</v>
      </c>
    </row>
    <row r="188" spans="1:22" x14ac:dyDescent="0.25">
      <c r="A188" s="147" t="s">
        <v>1253</v>
      </c>
      <c r="C188" s="147" t="s">
        <v>1028</v>
      </c>
      <c r="D188" s="147" t="s">
        <v>1416</v>
      </c>
      <c r="E188" s="147" t="s">
        <v>1254</v>
      </c>
      <c r="F188" s="147">
        <v>10</v>
      </c>
      <c r="G188" s="147" t="s">
        <v>1417</v>
      </c>
      <c r="H188" s="147" t="s">
        <v>1299</v>
      </c>
      <c r="I188" s="147" t="s">
        <v>1240</v>
      </c>
      <c r="K188" s="147" t="s">
        <v>1232</v>
      </c>
      <c r="L188" s="147" t="s">
        <v>1242</v>
      </c>
      <c r="N188" s="147">
        <v>40</v>
      </c>
      <c r="O188" s="147" t="s">
        <v>1132</v>
      </c>
      <c r="P188" s="147">
        <v>2</v>
      </c>
      <c r="Q188" s="147">
        <v>2</v>
      </c>
      <c r="R188" s="147" t="s">
        <v>1418</v>
      </c>
    </row>
    <row r="189" spans="1:22" x14ac:dyDescent="0.25">
      <c r="A189" s="147" t="s">
        <v>1253</v>
      </c>
      <c r="C189" s="147" t="s">
        <v>1028</v>
      </c>
      <c r="D189" s="147" t="s">
        <v>1419</v>
      </c>
      <c r="E189" s="147" t="s">
        <v>1254</v>
      </c>
      <c r="F189" s="147">
        <v>12</v>
      </c>
      <c r="G189" s="147" t="s">
        <v>1420</v>
      </c>
      <c r="H189" s="147" t="s">
        <v>1303</v>
      </c>
      <c r="I189" s="147" t="s">
        <v>1240</v>
      </c>
      <c r="K189" s="147" t="s">
        <v>1421</v>
      </c>
      <c r="L189" s="147" t="s">
        <v>1378</v>
      </c>
      <c r="N189" s="147">
        <v>40</v>
      </c>
      <c r="O189" s="147" t="s">
        <v>1422</v>
      </c>
      <c r="P189" s="147">
        <v>5</v>
      </c>
      <c r="Q189" s="147">
        <v>2</v>
      </c>
      <c r="R189" s="147" t="s">
        <v>1169</v>
      </c>
      <c r="S189" s="147" t="s">
        <v>992</v>
      </c>
    </row>
    <row r="190" spans="1:22" x14ac:dyDescent="0.25">
      <c r="A190" s="147" t="s">
        <v>1253</v>
      </c>
      <c r="C190" s="147" t="s">
        <v>1028</v>
      </c>
      <c r="D190" s="147" t="s">
        <v>1423</v>
      </c>
      <c r="E190" s="147" t="s">
        <v>1254</v>
      </c>
      <c r="F190" s="147">
        <v>14</v>
      </c>
      <c r="G190" s="147" t="s">
        <v>1424</v>
      </c>
      <c r="H190" s="147" t="s">
        <v>1306</v>
      </c>
      <c r="I190" s="147" t="s">
        <v>1240</v>
      </c>
      <c r="K190" s="147" t="s">
        <v>1232</v>
      </c>
      <c r="L190" s="147" t="s">
        <v>1242</v>
      </c>
      <c r="N190" s="147">
        <v>80</v>
      </c>
      <c r="O190" s="147" t="s">
        <v>1132</v>
      </c>
      <c r="P190" s="147">
        <v>4</v>
      </c>
      <c r="Q190" s="147">
        <v>2</v>
      </c>
      <c r="R190" s="147" t="s">
        <v>1332</v>
      </c>
    </row>
    <row r="191" spans="1:22" x14ac:dyDescent="0.25">
      <c r="A191" s="147" t="s">
        <v>1253</v>
      </c>
      <c r="C191" s="147" t="s">
        <v>1028</v>
      </c>
      <c r="D191" s="147" t="s">
        <v>1425</v>
      </c>
      <c r="E191" s="147" t="s">
        <v>1254</v>
      </c>
      <c r="F191" s="147">
        <v>16</v>
      </c>
      <c r="G191" s="147" t="s">
        <v>1426</v>
      </c>
      <c r="H191" s="147" t="s">
        <v>1427</v>
      </c>
      <c r="I191" s="147" t="s">
        <v>1030</v>
      </c>
      <c r="K191" s="147" t="s">
        <v>1415</v>
      </c>
      <c r="L191" s="147" t="s">
        <v>1222</v>
      </c>
      <c r="N191" s="147">
        <v>40</v>
      </c>
      <c r="O191" s="147" t="s">
        <v>1132</v>
      </c>
      <c r="P191" s="147">
        <v>5</v>
      </c>
      <c r="Q191" s="147">
        <v>2</v>
      </c>
      <c r="R191" s="147" t="s">
        <v>1169</v>
      </c>
      <c r="S191" s="147" t="s">
        <v>1089</v>
      </c>
    </row>
    <row r="192" spans="1:22" x14ac:dyDescent="0.25">
      <c r="A192" s="147" t="s">
        <v>1253</v>
      </c>
      <c r="C192" s="147" t="s">
        <v>1028</v>
      </c>
      <c r="D192" s="147" t="s">
        <v>1428</v>
      </c>
      <c r="E192" s="147" t="s">
        <v>1254</v>
      </c>
      <c r="F192" s="147">
        <v>18</v>
      </c>
      <c r="G192" s="147" t="s">
        <v>1429</v>
      </c>
      <c r="H192" s="147" t="s">
        <v>1430</v>
      </c>
      <c r="I192" s="147" t="s">
        <v>1431</v>
      </c>
      <c r="K192" s="147" t="s">
        <v>1411</v>
      </c>
      <c r="L192" s="147" t="s">
        <v>1412</v>
      </c>
      <c r="N192" s="147">
        <v>100</v>
      </c>
      <c r="O192" s="147" t="s">
        <v>1132</v>
      </c>
      <c r="P192" s="147">
        <v>5</v>
      </c>
      <c r="Q192" s="147">
        <v>2</v>
      </c>
      <c r="R192" s="147" t="s">
        <v>1332</v>
      </c>
    </row>
    <row r="193" spans="1:22" x14ac:dyDescent="0.25">
      <c r="A193" s="147" t="s">
        <v>1253</v>
      </c>
      <c r="C193" s="147" t="s">
        <v>933</v>
      </c>
      <c r="D193" s="147" t="s">
        <v>1432</v>
      </c>
      <c r="E193" s="147" t="s">
        <v>1254</v>
      </c>
      <c r="F193" s="147">
        <v>1</v>
      </c>
      <c r="G193" s="147">
        <v>110</v>
      </c>
      <c r="H193" s="147" t="s">
        <v>1129</v>
      </c>
      <c r="I193" s="147" t="s">
        <v>1207</v>
      </c>
      <c r="K193" s="147" t="s">
        <v>1137</v>
      </c>
      <c r="L193" s="147" t="s">
        <v>1433</v>
      </c>
      <c r="M193" s="147" t="s">
        <v>1434</v>
      </c>
      <c r="N193" s="147">
        <v>12</v>
      </c>
      <c r="O193" s="147" t="s">
        <v>1252</v>
      </c>
      <c r="P193" s="147">
        <v>1</v>
      </c>
      <c r="Q193" s="147">
        <v>1</v>
      </c>
      <c r="R193" s="147" t="s">
        <v>1150</v>
      </c>
      <c r="T193" s="147" t="s">
        <v>1042</v>
      </c>
    </row>
    <row r="194" spans="1:22" x14ac:dyDescent="0.25">
      <c r="A194" s="147" t="s">
        <v>1435</v>
      </c>
      <c r="C194" s="147" t="s">
        <v>1079</v>
      </c>
      <c r="D194" s="147" t="s">
        <v>1436</v>
      </c>
      <c r="E194" s="147" t="s">
        <v>1254</v>
      </c>
      <c r="F194" s="147">
        <v>11</v>
      </c>
      <c r="G194" s="147" t="s">
        <v>1437</v>
      </c>
      <c r="H194" s="147" t="s">
        <v>1197</v>
      </c>
      <c r="I194" s="147" t="s">
        <v>1081</v>
      </c>
      <c r="K194" s="147" t="s">
        <v>1283</v>
      </c>
      <c r="L194" s="147" t="s">
        <v>1131</v>
      </c>
      <c r="N194" s="147">
        <v>80</v>
      </c>
      <c r="O194" s="147" t="s">
        <v>1132</v>
      </c>
      <c r="P194" s="147">
        <v>4</v>
      </c>
      <c r="Q194" s="147">
        <v>2</v>
      </c>
      <c r="R194" s="147" t="s">
        <v>1156</v>
      </c>
      <c r="T194" s="147" t="s">
        <v>1095</v>
      </c>
    </row>
    <row r="195" spans="1:22" x14ac:dyDescent="0.25">
      <c r="A195" s="147" t="s">
        <v>1435</v>
      </c>
      <c r="C195" s="147" t="s">
        <v>1079</v>
      </c>
      <c r="D195" s="147" t="s">
        <v>1438</v>
      </c>
      <c r="E195" s="147" t="s">
        <v>1254</v>
      </c>
      <c r="F195" s="147">
        <v>14</v>
      </c>
      <c r="G195" s="147" t="s">
        <v>1439</v>
      </c>
      <c r="H195" s="147" t="s">
        <v>1200</v>
      </c>
      <c r="I195" s="147" t="s">
        <v>1081</v>
      </c>
      <c r="K195" s="147" t="s">
        <v>1283</v>
      </c>
      <c r="L195" s="147" t="s">
        <v>1131</v>
      </c>
      <c r="N195" s="147">
        <v>100</v>
      </c>
      <c r="O195" s="147" t="s">
        <v>1132</v>
      </c>
      <c r="P195" s="147">
        <v>5</v>
      </c>
      <c r="Q195" s="147">
        <v>2</v>
      </c>
      <c r="R195" s="147" t="s">
        <v>1156</v>
      </c>
      <c r="T195" s="147" t="s">
        <v>1095</v>
      </c>
    </row>
    <row r="196" spans="1:22" x14ac:dyDescent="0.25">
      <c r="A196" s="147" t="s">
        <v>1435</v>
      </c>
      <c r="C196" s="147" t="s">
        <v>1079</v>
      </c>
      <c r="D196" s="147" t="s">
        <v>1440</v>
      </c>
      <c r="E196" s="147" t="s">
        <v>1254</v>
      </c>
      <c r="F196" s="147">
        <v>18</v>
      </c>
      <c r="G196" s="147" t="s">
        <v>1441</v>
      </c>
      <c r="H196" s="147" t="s">
        <v>1386</v>
      </c>
      <c r="I196" s="147" t="s">
        <v>1136</v>
      </c>
      <c r="K196" s="147" t="s">
        <v>1159</v>
      </c>
      <c r="L196" s="147" t="s">
        <v>1131</v>
      </c>
      <c r="N196" s="147">
        <v>100</v>
      </c>
      <c r="O196" s="147" t="s">
        <v>1132</v>
      </c>
      <c r="P196" s="147">
        <v>5</v>
      </c>
      <c r="Q196" s="147">
        <v>2</v>
      </c>
      <c r="R196" s="147" t="s">
        <v>1203</v>
      </c>
      <c r="T196" s="147" t="s">
        <v>1204</v>
      </c>
    </row>
    <row r="197" spans="1:22" x14ac:dyDescent="0.25">
      <c r="A197" s="147" t="s">
        <v>1435</v>
      </c>
      <c r="C197" s="147" t="s">
        <v>1001</v>
      </c>
      <c r="D197" s="147" t="s">
        <v>1442</v>
      </c>
      <c r="E197" s="147" t="s">
        <v>1254</v>
      </c>
      <c r="F197" s="147">
        <v>2</v>
      </c>
      <c r="G197" s="147">
        <v>780</v>
      </c>
      <c r="H197" s="147" t="s">
        <v>1129</v>
      </c>
      <c r="I197" s="147" t="s">
        <v>1146</v>
      </c>
      <c r="K197" s="147" t="s">
        <v>1348</v>
      </c>
      <c r="L197" s="147" t="s">
        <v>1148</v>
      </c>
      <c r="M197" s="147" t="s">
        <v>941</v>
      </c>
      <c r="N197" s="147">
        <v>20</v>
      </c>
      <c r="O197" s="147" t="s">
        <v>1155</v>
      </c>
      <c r="P197" s="147">
        <v>4</v>
      </c>
      <c r="Q197" s="147">
        <v>2</v>
      </c>
      <c r="R197" s="147" t="s">
        <v>1150</v>
      </c>
      <c r="T197" s="147" t="s">
        <v>1095</v>
      </c>
      <c r="V197" s="147" t="s">
        <v>1395</v>
      </c>
    </row>
    <row r="198" spans="1:22" x14ac:dyDescent="0.25">
      <c r="A198" s="147" t="s">
        <v>1435</v>
      </c>
      <c r="C198" s="147" t="s">
        <v>1001</v>
      </c>
      <c r="D198" s="147" t="s">
        <v>1443</v>
      </c>
      <c r="E198" s="147" t="s">
        <v>1254</v>
      </c>
      <c r="F198" s="147">
        <v>8</v>
      </c>
      <c r="G198" s="147" t="s">
        <v>1444</v>
      </c>
      <c r="H198" s="147" t="s">
        <v>1135</v>
      </c>
      <c r="I198" s="147" t="s">
        <v>1003</v>
      </c>
      <c r="K198" s="147" t="s">
        <v>1445</v>
      </c>
      <c r="L198" s="147" t="s">
        <v>1148</v>
      </c>
      <c r="M198" s="147" t="s">
        <v>1135</v>
      </c>
      <c r="N198" s="147">
        <v>20</v>
      </c>
      <c r="O198" s="147" t="s">
        <v>1155</v>
      </c>
      <c r="P198" s="147">
        <v>5</v>
      </c>
      <c r="Q198" s="147">
        <v>2</v>
      </c>
      <c r="R198" s="147" t="s">
        <v>1150</v>
      </c>
      <c r="T198" s="147" t="s">
        <v>1095</v>
      </c>
      <c r="V198" s="147" t="s">
        <v>1395</v>
      </c>
    </row>
    <row r="199" spans="1:22" x14ac:dyDescent="0.25">
      <c r="A199" s="147" t="s">
        <v>1435</v>
      </c>
      <c r="C199" s="147" t="s">
        <v>1001</v>
      </c>
      <c r="D199" s="147" t="s">
        <v>1446</v>
      </c>
      <c r="E199" s="147" t="s">
        <v>1254</v>
      </c>
      <c r="F199" s="147">
        <v>12</v>
      </c>
      <c r="G199" s="147" t="s">
        <v>1447</v>
      </c>
      <c r="H199" s="147" t="s">
        <v>1140</v>
      </c>
      <c r="I199" s="147" t="s">
        <v>1146</v>
      </c>
      <c r="K199" s="147" t="s">
        <v>1147</v>
      </c>
      <c r="L199" s="147" t="s">
        <v>1148</v>
      </c>
      <c r="M199" s="147" t="s">
        <v>1140</v>
      </c>
      <c r="N199" s="147">
        <v>40</v>
      </c>
      <c r="O199" s="147" t="s">
        <v>1155</v>
      </c>
      <c r="P199" s="147">
        <v>8</v>
      </c>
      <c r="Q199" s="147">
        <v>2</v>
      </c>
      <c r="R199" s="147" t="s">
        <v>1448</v>
      </c>
      <c r="T199" s="147" t="s">
        <v>1095</v>
      </c>
      <c r="V199" s="147" t="s">
        <v>1395</v>
      </c>
    </row>
    <row r="200" spans="1:22" x14ac:dyDescent="0.25">
      <c r="A200" s="147" t="s">
        <v>1435</v>
      </c>
      <c r="C200" s="147" t="s">
        <v>1001</v>
      </c>
      <c r="D200" s="147" t="s">
        <v>1449</v>
      </c>
      <c r="E200" s="147" t="s">
        <v>1254</v>
      </c>
      <c r="F200" s="147">
        <v>15</v>
      </c>
      <c r="G200" s="147" t="s">
        <v>1450</v>
      </c>
      <c r="H200" s="147" t="s">
        <v>1143</v>
      </c>
      <c r="I200" s="147" t="s">
        <v>1146</v>
      </c>
      <c r="K200" s="147" t="s">
        <v>1147</v>
      </c>
      <c r="L200" s="147" t="s">
        <v>1148</v>
      </c>
      <c r="M200" s="147" t="s">
        <v>1143</v>
      </c>
      <c r="N200" s="147">
        <v>40</v>
      </c>
      <c r="O200" s="147" t="s">
        <v>1155</v>
      </c>
      <c r="P200" s="147">
        <v>10</v>
      </c>
      <c r="Q200" s="147">
        <v>2</v>
      </c>
      <c r="R200" s="147" t="s">
        <v>1451</v>
      </c>
      <c r="T200" s="147" t="s">
        <v>1095</v>
      </c>
      <c r="V200" s="147" t="s">
        <v>1452</v>
      </c>
    </row>
    <row r="201" spans="1:22" x14ac:dyDescent="0.25">
      <c r="A201" s="147" t="s">
        <v>1435</v>
      </c>
      <c r="C201" s="147" t="s">
        <v>1001</v>
      </c>
      <c r="D201" s="147" t="s">
        <v>1453</v>
      </c>
      <c r="E201" s="147" t="s">
        <v>1254</v>
      </c>
      <c r="F201" s="147">
        <v>18</v>
      </c>
      <c r="G201" s="147" t="s">
        <v>1454</v>
      </c>
      <c r="H201" s="147" t="s">
        <v>1455</v>
      </c>
      <c r="I201" s="147" t="s">
        <v>1146</v>
      </c>
      <c r="K201" s="147" t="s">
        <v>1147</v>
      </c>
      <c r="L201" s="147" t="s">
        <v>1148</v>
      </c>
      <c r="M201" s="147" t="s">
        <v>1455</v>
      </c>
      <c r="N201" s="147">
        <v>40</v>
      </c>
      <c r="O201" s="147" t="s">
        <v>1155</v>
      </c>
      <c r="P201" s="147">
        <v>10</v>
      </c>
      <c r="Q201" s="147">
        <v>2</v>
      </c>
      <c r="R201" s="147" t="s">
        <v>1150</v>
      </c>
      <c r="T201" s="147" t="s">
        <v>1095</v>
      </c>
      <c r="V201" s="147" t="s">
        <v>1395</v>
      </c>
    </row>
    <row r="202" spans="1:22" x14ac:dyDescent="0.25">
      <c r="A202" s="147" t="s">
        <v>1435</v>
      </c>
      <c r="C202" s="147" t="s">
        <v>1157</v>
      </c>
      <c r="D202" s="147" t="s">
        <v>1456</v>
      </c>
      <c r="E202" s="147" t="s">
        <v>1254</v>
      </c>
      <c r="F202" s="147">
        <v>1</v>
      </c>
      <c r="G202" s="147">
        <v>425</v>
      </c>
      <c r="H202" s="147" t="s">
        <v>1457</v>
      </c>
      <c r="I202" s="147" t="s">
        <v>1146</v>
      </c>
      <c r="K202" s="147" t="s">
        <v>1267</v>
      </c>
      <c r="L202" s="147" t="s">
        <v>1148</v>
      </c>
      <c r="M202" s="147" t="s">
        <v>941</v>
      </c>
      <c r="N202" s="147">
        <v>20</v>
      </c>
      <c r="O202" s="147" t="s">
        <v>1132</v>
      </c>
      <c r="P202" s="147">
        <v>2</v>
      </c>
      <c r="Q202" s="147">
        <v>3</v>
      </c>
      <c r="R202" s="147" t="s">
        <v>1458</v>
      </c>
    </row>
    <row r="203" spans="1:22" x14ac:dyDescent="0.25">
      <c r="A203" s="147" t="s">
        <v>1435</v>
      </c>
      <c r="C203" s="147" t="s">
        <v>1157</v>
      </c>
      <c r="D203" s="147" t="s">
        <v>1459</v>
      </c>
      <c r="E203" s="147" t="s">
        <v>1254</v>
      </c>
      <c r="F203" s="147">
        <v>6</v>
      </c>
      <c r="G203" s="147" t="s">
        <v>1269</v>
      </c>
      <c r="H203" s="147" t="s">
        <v>1193</v>
      </c>
      <c r="I203" s="147" t="s">
        <v>1146</v>
      </c>
      <c r="K203" s="147" t="s">
        <v>1267</v>
      </c>
      <c r="L203" s="147" t="s">
        <v>1148</v>
      </c>
      <c r="M203" s="147" t="s">
        <v>1129</v>
      </c>
      <c r="N203" s="147">
        <v>40</v>
      </c>
      <c r="O203" s="147" t="s">
        <v>1132</v>
      </c>
      <c r="P203" s="147">
        <v>4</v>
      </c>
      <c r="Q203" s="147">
        <v>3</v>
      </c>
      <c r="R203" s="147" t="s">
        <v>1458</v>
      </c>
    </row>
    <row r="204" spans="1:22" x14ac:dyDescent="0.25">
      <c r="A204" s="147" t="s">
        <v>1435</v>
      </c>
      <c r="C204" s="147" t="s">
        <v>1157</v>
      </c>
      <c r="D204" s="147" t="s">
        <v>1460</v>
      </c>
      <c r="E204" s="147" t="s">
        <v>1254</v>
      </c>
      <c r="F204" s="147">
        <v>9</v>
      </c>
      <c r="G204" s="147" t="s">
        <v>1271</v>
      </c>
      <c r="H204" s="147" t="s">
        <v>1197</v>
      </c>
      <c r="I204" s="147" t="s">
        <v>1146</v>
      </c>
      <c r="K204" s="147" t="s">
        <v>1267</v>
      </c>
      <c r="L204" s="147" t="s">
        <v>1148</v>
      </c>
      <c r="M204" s="147" t="s">
        <v>1129</v>
      </c>
      <c r="N204" s="147">
        <v>40</v>
      </c>
      <c r="O204" s="147" t="s">
        <v>1422</v>
      </c>
      <c r="P204" s="147">
        <v>4</v>
      </c>
      <c r="Q204" s="147">
        <v>3</v>
      </c>
      <c r="R204" s="147" t="s">
        <v>1458</v>
      </c>
    </row>
    <row r="205" spans="1:22" x14ac:dyDescent="0.25">
      <c r="A205" s="147" t="s">
        <v>1435</v>
      </c>
      <c r="C205" s="147" t="s">
        <v>1157</v>
      </c>
      <c r="D205" s="147" t="s">
        <v>1461</v>
      </c>
      <c r="E205" s="147" t="s">
        <v>1254</v>
      </c>
      <c r="F205" s="147">
        <v>10</v>
      </c>
      <c r="G205" s="147" t="s">
        <v>1462</v>
      </c>
      <c r="H205" s="147" t="s">
        <v>1193</v>
      </c>
      <c r="I205" s="147" t="s">
        <v>1146</v>
      </c>
      <c r="K205" s="147" t="s">
        <v>1267</v>
      </c>
      <c r="L205" s="147" t="s">
        <v>1148</v>
      </c>
      <c r="M205" s="147" t="s">
        <v>1186</v>
      </c>
      <c r="N205" s="147">
        <v>40</v>
      </c>
      <c r="O205" s="147" t="s">
        <v>1132</v>
      </c>
      <c r="P205" s="147">
        <v>1</v>
      </c>
      <c r="Q205" s="147">
        <v>2</v>
      </c>
      <c r="R205" s="147" t="s">
        <v>1275</v>
      </c>
    </row>
    <row r="206" spans="1:22" x14ac:dyDescent="0.25">
      <c r="A206" s="147" t="s">
        <v>1435</v>
      </c>
      <c r="C206" s="147" t="s">
        <v>1157</v>
      </c>
      <c r="D206" s="147" t="s">
        <v>1463</v>
      </c>
      <c r="E206" s="147" t="s">
        <v>1254</v>
      </c>
      <c r="F206" s="147">
        <v>13</v>
      </c>
      <c r="G206" s="147" t="s">
        <v>1277</v>
      </c>
      <c r="H206" s="147" t="s">
        <v>1249</v>
      </c>
      <c r="I206" s="147" t="s">
        <v>1146</v>
      </c>
      <c r="K206" s="147" t="s">
        <v>1279</v>
      </c>
      <c r="L206" s="147" t="s">
        <v>1148</v>
      </c>
      <c r="M206" s="147" t="s">
        <v>1135</v>
      </c>
      <c r="N206" s="147">
        <v>100</v>
      </c>
      <c r="O206" s="147" t="s">
        <v>1132</v>
      </c>
      <c r="P206" s="147">
        <v>5</v>
      </c>
      <c r="Q206" s="147">
        <v>3</v>
      </c>
      <c r="R206" s="147" t="s">
        <v>1458</v>
      </c>
    </row>
    <row r="207" spans="1:22" x14ac:dyDescent="0.25">
      <c r="A207" s="147" t="s">
        <v>1435</v>
      </c>
      <c r="C207" s="147" t="s">
        <v>1157</v>
      </c>
      <c r="D207" s="147" t="s">
        <v>1464</v>
      </c>
      <c r="E207" s="147" t="s">
        <v>1254</v>
      </c>
      <c r="F207" s="147">
        <v>16</v>
      </c>
      <c r="G207" s="147" t="s">
        <v>1465</v>
      </c>
      <c r="H207" s="147" t="s">
        <v>1249</v>
      </c>
      <c r="I207" s="147" t="s">
        <v>1146</v>
      </c>
      <c r="K207" s="147" t="s">
        <v>1267</v>
      </c>
      <c r="L207" s="147" t="s">
        <v>1148</v>
      </c>
      <c r="M207" s="147" t="s">
        <v>1193</v>
      </c>
      <c r="N207" s="147">
        <v>40</v>
      </c>
      <c r="O207" s="147" t="s">
        <v>1132</v>
      </c>
      <c r="P207" s="147">
        <v>1</v>
      </c>
      <c r="Q207" s="147">
        <v>2</v>
      </c>
      <c r="R207" s="147" t="s">
        <v>1275</v>
      </c>
    </row>
    <row r="208" spans="1:22" x14ac:dyDescent="0.25">
      <c r="A208" s="147" t="s">
        <v>1435</v>
      </c>
      <c r="C208" s="147" t="s">
        <v>1157</v>
      </c>
      <c r="D208" s="147" t="s">
        <v>1466</v>
      </c>
      <c r="E208" s="147" t="s">
        <v>1254</v>
      </c>
      <c r="F208" s="147">
        <v>17</v>
      </c>
      <c r="G208" s="147" t="s">
        <v>1285</v>
      </c>
      <c r="H208" s="147" t="s">
        <v>1264</v>
      </c>
      <c r="I208" s="147" t="s">
        <v>1146</v>
      </c>
      <c r="K208" s="147" t="s">
        <v>1287</v>
      </c>
      <c r="L208" s="147" t="s">
        <v>1148</v>
      </c>
      <c r="M208" s="147" t="s">
        <v>1140</v>
      </c>
      <c r="N208" s="147">
        <v>100</v>
      </c>
      <c r="O208" s="147" t="s">
        <v>1467</v>
      </c>
      <c r="P208" s="147">
        <v>5</v>
      </c>
      <c r="Q208" s="147">
        <v>3</v>
      </c>
      <c r="R208" s="147" t="s">
        <v>1468</v>
      </c>
    </row>
    <row r="209" spans="1:20" x14ac:dyDescent="0.25">
      <c r="A209" s="147" t="s">
        <v>1435</v>
      </c>
      <c r="C209" s="147" t="s">
        <v>1157</v>
      </c>
      <c r="D209" s="147" t="s">
        <v>1469</v>
      </c>
      <c r="E209" s="147" t="s">
        <v>1254</v>
      </c>
      <c r="F209" s="147">
        <v>19</v>
      </c>
      <c r="G209" s="147" t="s">
        <v>1470</v>
      </c>
      <c r="H209" s="147" t="s">
        <v>1471</v>
      </c>
      <c r="I209" s="147" t="s">
        <v>1201</v>
      </c>
      <c r="K209" s="147" t="s">
        <v>1472</v>
      </c>
      <c r="L209" s="147" t="s">
        <v>1164</v>
      </c>
      <c r="M209" s="147" t="s">
        <v>1299</v>
      </c>
      <c r="N209" s="147">
        <v>40</v>
      </c>
      <c r="O209" s="147" t="s">
        <v>1132</v>
      </c>
      <c r="P209" s="147">
        <v>1</v>
      </c>
      <c r="Q209" s="147">
        <v>2</v>
      </c>
      <c r="R209" s="147" t="s">
        <v>1275</v>
      </c>
    </row>
    <row r="210" spans="1:20" x14ac:dyDescent="0.25">
      <c r="A210" s="147" t="s">
        <v>1435</v>
      </c>
      <c r="C210" s="147" t="s">
        <v>1157</v>
      </c>
      <c r="D210" s="147" t="s">
        <v>1473</v>
      </c>
      <c r="E210" s="147" t="s">
        <v>1254</v>
      </c>
      <c r="F210" s="147">
        <v>20</v>
      </c>
      <c r="G210" s="147" t="s">
        <v>1292</v>
      </c>
      <c r="H210" s="147" t="s">
        <v>1381</v>
      </c>
      <c r="I210" s="147" t="s">
        <v>1146</v>
      </c>
      <c r="K210" s="147" t="s">
        <v>1287</v>
      </c>
      <c r="L210" s="147" t="s">
        <v>1148</v>
      </c>
      <c r="M210" s="147" t="s">
        <v>1278</v>
      </c>
      <c r="N210" s="147">
        <v>100</v>
      </c>
      <c r="O210" s="147" t="s">
        <v>1132</v>
      </c>
      <c r="P210" s="147">
        <v>5</v>
      </c>
      <c r="Q210" s="147">
        <v>3</v>
      </c>
      <c r="R210" s="147" t="s">
        <v>1458</v>
      </c>
    </row>
    <row r="211" spans="1:20" x14ac:dyDescent="0.25">
      <c r="A211" s="147" t="s">
        <v>1435</v>
      </c>
      <c r="C211" s="147" t="s">
        <v>1008</v>
      </c>
      <c r="D211" s="147" t="s">
        <v>1474</v>
      </c>
      <c r="E211" s="147" t="s">
        <v>1254</v>
      </c>
      <c r="F211" s="147">
        <v>8</v>
      </c>
      <c r="G211" s="147" t="s">
        <v>1475</v>
      </c>
      <c r="H211" s="147" t="s">
        <v>1299</v>
      </c>
      <c r="I211" s="147" t="s">
        <v>1187</v>
      </c>
      <c r="J211" s="147" t="s">
        <v>1146</v>
      </c>
      <c r="K211" s="147" t="s">
        <v>1182</v>
      </c>
      <c r="L211" s="147" t="s">
        <v>1148</v>
      </c>
      <c r="M211" s="147" t="s">
        <v>1186</v>
      </c>
      <c r="N211" s="147">
        <v>40</v>
      </c>
      <c r="O211" s="147" t="s">
        <v>1132</v>
      </c>
      <c r="P211" s="147">
        <v>5</v>
      </c>
      <c r="Q211" s="147">
        <v>2</v>
      </c>
      <c r="R211" s="147" t="s">
        <v>1476</v>
      </c>
      <c r="T211" s="147" t="s">
        <v>1095</v>
      </c>
    </row>
    <row r="212" spans="1:20" x14ac:dyDescent="0.25">
      <c r="A212" s="147" t="s">
        <v>1435</v>
      </c>
      <c r="C212" s="147" t="s">
        <v>1008</v>
      </c>
      <c r="D212" s="147" t="s">
        <v>1477</v>
      </c>
      <c r="E212" s="147" t="s">
        <v>1254</v>
      </c>
      <c r="F212" s="147">
        <v>14</v>
      </c>
      <c r="G212" s="147" t="s">
        <v>1478</v>
      </c>
      <c r="H212" s="147" t="s">
        <v>1306</v>
      </c>
      <c r="I212" s="147" t="s">
        <v>1187</v>
      </c>
      <c r="J212" s="147" t="s">
        <v>1201</v>
      </c>
      <c r="K212" s="147" t="s">
        <v>1182</v>
      </c>
      <c r="L212" s="147" t="s">
        <v>1148</v>
      </c>
      <c r="M212" s="147" t="s">
        <v>1193</v>
      </c>
      <c r="N212" s="147">
        <v>100</v>
      </c>
      <c r="O212" s="147" t="s">
        <v>1132</v>
      </c>
      <c r="P212" s="147">
        <v>5</v>
      </c>
      <c r="Q212" s="147">
        <v>2</v>
      </c>
      <c r="R212" s="147" t="s">
        <v>1479</v>
      </c>
      <c r="T212" s="147" t="s">
        <v>1204</v>
      </c>
    </row>
    <row r="213" spans="1:20" x14ac:dyDescent="0.25">
      <c r="A213" s="147" t="s">
        <v>1435</v>
      </c>
      <c r="C213" s="147" t="s">
        <v>1008</v>
      </c>
      <c r="D213" s="147" t="s">
        <v>1480</v>
      </c>
      <c r="E213" s="147" t="s">
        <v>1254</v>
      </c>
      <c r="F213" s="147">
        <v>16</v>
      </c>
      <c r="G213" s="147" t="s">
        <v>1481</v>
      </c>
      <c r="H213" s="147" t="s">
        <v>1482</v>
      </c>
      <c r="I213" s="147" t="s">
        <v>1187</v>
      </c>
      <c r="J213" s="147" t="s">
        <v>1201</v>
      </c>
      <c r="K213" s="147" t="s">
        <v>1182</v>
      </c>
      <c r="L213" s="147" t="s">
        <v>1148</v>
      </c>
      <c r="M213" s="147" t="s">
        <v>1197</v>
      </c>
      <c r="N213" s="147">
        <v>100</v>
      </c>
      <c r="O213" s="147" t="s">
        <v>1132</v>
      </c>
      <c r="P213" s="147">
        <v>5</v>
      </c>
      <c r="Q213" s="147">
        <v>2</v>
      </c>
      <c r="R213" s="147" t="s">
        <v>1476</v>
      </c>
      <c r="T213" s="147" t="s">
        <v>1095</v>
      </c>
    </row>
    <row r="214" spans="1:20" x14ac:dyDescent="0.25">
      <c r="A214" s="147" t="s">
        <v>1435</v>
      </c>
      <c r="C214" s="147" t="s">
        <v>1008</v>
      </c>
      <c r="D214" s="147" t="s">
        <v>1483</v>
      </c>
      <c r="E214" s="147" t="s">
        <v>1254</v>
      </c>
      <c r="F214" s="147">
        <v>20</v>
      </c>
      <c r="G214" s="147" t="s">
        <v>1484</v>
      </c>
      <c r="H214" s="147" t="s">
        <v>1314</v>
      </c>
      <c r="I214" s="147" t="s">
        <v>1187</v>
      </c>
      <c r="J214" s="147" t="s">
        <v>1201</v>
      </c>
      <c r="K214" s="147" t="s">
        <v>1182</v>
      </c>
      <c r="L214" s="147" t="s">
        <v>1148</v>
      </c>
      <c r="M214" s="147" t="s">
        <v>1249</v>
      </c>
      <c r="N214" s="147">
        <v>100</v>
      </c>
      <c r="O214" s="147" t="s">
        <v>1132</v>
      </c>
      <c r="P214" s="147">
        <v>10</v>
      </c>
      <c r="Q214" s="147">
        <v>2</v>
      </c>
      <c r="R214" s="147" t="s">
        <v>1485</v>
      </c>
      <c r="T214" s="147" t="s">
        <v>1204</v>
      </c>
    </row>
    <row r="215" spans="1:20" x14ac:dyDescent="0.25">
      <c r="A215" s="147" t="s">
        <v>1435</v>
      </c>
      <c r="C215" s="147" t="s">
        <v>1205</v>
      </c>
      <c r="D215" s="147" t="s">
        <v>1486</v>
      </c>
      <c r="E215" s="147" t="s">
        <v>1254</v>
      </c>
      <c r="F215" s="147">
        <v>1</v>
      </c>
      <c r="G215" s="147">
        <v>250</v>
      </c>
      <c r="H215" s="147" t="s">
        <v>1296</v>
      </c>
      <c r="I215" s="147" t="s">
        <v>1207</v>
      </c>
      <c r="K215" s="147" t="s">
        <v>1173</v>
      </c>
      <c r="N215" s="147">
        <v>6</v>
      </c>
      <c r="O215" s="147" t="s">
        <v>1208</v>
      </c>
      <c r="P215" s="147">
        <v>1</v>
      </c>
      <c r="Q215" s="147">
        <v>3</v>
      </c>
      <c r="R215" s="147" t="s">
        <v>1458</v>
      </c>
    </row>
    <row r="216" spans="1:20" x14ac:dyDescent="0.25">
      <c r="A216" s="147" t="s">
        <v>1435</v>
      </c>
      <c r="C216" s="147" t="s">
        <v>1205</v>
      </c>
      <c r="D216" s="147" t="s">
        <v>1487</v>
      </c>
      <c r="E216" s="147" t="s">
        <v>1254</v>
      </c>
      <c r="F216" s="147">
        <v>4</v>
      </c>
      <c r="G216" s="147" t="s">
        <v>1488</v>
      </c>
      <c r="H216" s="147" t="s">
        <v>1296</v>
      </c>
      <c r="I216" s="147" t="s">
        <v>1207</v>
      </c>
      <c r="K216" s="147" t="s">
        <v>1137</v>
      </c>
      <c r="N216" s="147">
        <v>40</v>
      </c>
      <c r="O216" s="147" t="s">
        <v>1208</v>
      </c>
      <c r="P216" s="147">
        <v>2</v>
      </c>
      <c r="Q216" s="147">
        <v>2</v>
      </c>
      <c r="R216" s="147" t="s">
        <v>952</v>
      </c>
      <c r="T216" s="147" t="s">
        <v>1489</v>
      </c>
    </row>
    <row r="217" spans="1:20" x14ac:dyDescent="0.25">
      <c r="A217" s="147" t="s">
        <v>1435</v>
      </c>
      <c r="C217" s="147" t="s">
        <v>1205</v>
      </c>
      <c r="D217" s="147" t="s">
        <v>1490</v>
      </c>
      <c r="E217" s="147" t="s">
        <v>1254</v>
      </c>
      <c r="F217" s="147">
        <v>6</v>
      </c>
      <c r="G217" s="147" t="s">
        <v>1491</v>
      </c>
      <c r="H217" s="147" t="s">
        <v>1347</v>
      </c>
      <c r="I217" s="147" t="s">
        <v>1207</v>
      </c>
      <c r="K217" s="147" t="s">
        <v>1267</v>
      </c>
      <c r="N217" s="147">
        <v>80</v>
      </c>
      <c r="O217" s="147" t="s">
        <v>1208</v>
      </c>
      <c r="P217" s="147">
        <v>2</v>
      </c>
      <c r="Q217" s="147">
        <v>2</v>
      </c>
      <c r="R217" s="147" t="s">
        <v>1275</v>
      </c>
    </row>
    <row r="218" spans="1:20" x14ac:dyDescent="0.25">
      <c r="A218" s="147" t="s">
        <v>1435</v>
      </c>
      <c r="C218" s="147" t="s">
        <v>1205</v>
      </c>
      <c r="D218" s="147" t="s">
        <v>1492</v>
      </c>
      <c r="E218" s="147" t="s">
        <v>1254</v>
      </c>
      <c r="F218" s="147">
        <v>7</v>
      </c>
      <c r="G218" s="147" t="s">
        <v>1493</v>
      </c>
      <c r="H218" s="147" t="s">
        <v>1299</v>
      </c>
      <c r="I218" s="147" t="s">
        <v>1207</v>
      </c>
      <c r="K218" s="147" t="s">
        <v>1173</v>
      </c>
      <c r="N218" s="147">
        <v>6</v>
      </c>
      <c r="O218" s="147" t="s">
        <v>1208</v>
      </c>
      <c r="P218" s="147">
        <v>1</v>
      </c>
      <c r="Q218" s="147">
        <v>3</v>
      </c>
      <c r="R218" s="147" t="s">
        <v>1458</v>
      </c>
    </row>
    <row r="219" spans="1:20" x14ac:dyDescent="0.25">
      <c r="A219" s="147" t="s">
        <v>1435</v>
      </c>
      <c r="C219" s="147" t="s">
        <v>1205</v>
      </c>
      <c r="D219" s="147" t="s">
        <v>1494</v>
      </c>
      <c r="E219" s="147" t="s">
        <v>1254</v>
      </c>
      <c r="F219" s="147">
        <v>8</v>
      </c>
      <c r="G219" s="147" t="s">
        <v>1444</v>
      </c>
      <c r="H219" s="147" t="s">
        <v>1299</v>
      </c>
      <c r="I219" s="147" t="s">
        <v>1207</v>
      </c>
      <c r="K219" s="147" t="s">
        <v>1137</v>
      </c>
      <c r="N219" s="147">
        <v>60</v>
      </c>
      <c r="O219" s="147" t="s">
        <v>1208</v>
      </c>
      <c r="P219" s="147">
        <v>2</v>
      </c>
      <c r="Q219" s="147">
        <v>2</v>
      </c>
      <c r="R219" s="147" t="s">
        <v>952</v>
      </c>
      <c r="T219" s="147" t="s">
        <v>1489</v>
      </c>
    </row>
    <row r="220" spans="1:20" x14ac:dyDescent="0.25">
      <c r="A220" s="147" t="s">
        <v>1435</v>
      </c>
      <c r="C220" s="147" t="s">
        <v>1205</v>
      </c>
      <c r="D220" s="147" t="s">
        <v>1495</v>
      </c>
      <c r="E220" s="147" t="s">
        <v>1254</v>
      </c>
      <c r="F220" s="147">
        <v>9</v>
      </c>
      <c r="G220" s="147" t="s">
        <v>1496</v>
      </c>
      <c r="H220" s="147" t="s">
        <v>1359</v>
      </c>
      <c r="I220" s="147" t="s">
        <v>1207</v>
      </c>
      <c r="K220" s="147" t="s">
        <v>1267</v>
      </c>
      <c r="N220" s="147">
        <v>100</v>
      </c>
      <c r="O220" s="147" t="s">
        <v>1208</v>
      </c>
      <c r="P220" s="147">
        <v>2</v>
      </c>
      <c r="Q220" s="147">
        <v>2</v>
      </c>
      <c r="R220" s="147" t="s">
        <v>1275</v>
      </c>
    </row>
    <row r="221" spans="1:20" x14ac:dyDescent="0.25">
      <c r="A221" s="147" t="s">
        <v>1435</v>
      </c>
      <c r="C221" s="147" t="s">
        <v>1205</v>
      </c>
      <c r="D221" s="147" t="s">
        <v>1497</v>
      </c>
      <c r="E221" s="147" t="s">
        <v>1254</v>
      </c>
      <c r="F221" s="147">
        <v>10</v>
      </c>
      <c r="G221" s="147" t="s">
        <v>1498</v>
      </c>
      <c r="H221" s="147" t="s">
        <v>1303</v>
      </c>
      <c r="I221" s="147" t="s">
        <v>987</v>
      </c>
      <c r="K221" s="147" t="s">
        <v>1499</v>
      </c>
      <c r="N221" s="147">
        <v>6</v>
      </c>
      <c r="O221" s="147" t="s">
        <v>1208</v>
      </c>
      <c r="P221" s="147">
        <v>1</v>
      </c>
      <c r="Q221" s="147">
        <v>3</v>
      </c>
      <c r="R221" s="147" t="s">
        <v>1458</v>
      </c>
    </row>
    <row r="222" spans="1:20" x14ac:dyDescent="0.25">
      <c r="A222" s="147" t="s">
        <v>1435</v>
      </c>
      <c r="C222" s="147" t="s">
        <v>1205</v>
      </c>
      <c r="D222" s="147" t="s">
        <v>1500</v>
      </c>
      <c r="E222" s="147" t="s">
        <v>1254</v>
      </c>
      <c r="F222" s="147">
        <v>10</v>
      </c>
      <c r="G222" s="147" t="s">
        <v>1501</v>
      </c>
      <c r="H222" s="147" t="s">
        <v>1359</v>
      </c>
      <c r="I222" s="147" t="s">
        <v>1207</v>
      </c>
      <c r="K222" s="147" t="s">
        <v>1147</v>
      </c>
      <c r="L222" s="147" t="s">
        <v>1502</v>
      </c>
      <c r="N222" s="147">
        <v>18</v>
      </c>
      <c r="O222" s="147" t="s">
        <v>1323</v>
      </c>
      <c r="P222" s="147">
        <v>6</v>
      </c>
      <c r="Q222" s="147">
        <v>2</v>
      </c>
      <c r="R222" s="147" t="s">
        <v>1324</v>
      </c>
    </row>
    <row r="223" spans="1:20" x14ac:dyDescent="0.25">
      <c r="A223" s="147" t="s">
        <v>1435</v>
      </c>
      <c r="C223" s="147" t="s">
        <v>1205</v>
      </c>
      <c r="D223" s="147" t="s">
        <v>1503</v>
      </c>
      <c r="E223" s="147" t="s">
        <v>1254</v>
      </c>
      <c r="F223" s="147">
        <v>11</v>
      </c>
      <c r="G223" s="147" t="s">
        <v>1504</v>
      </c>
      <c r="H223" s="147" t="s">
        <v>1306</v>
      </c>
      <c r="I223" s="147" t="s">
        <v>1207</v>
      </c>
      <c r="K223" s="147" t="s">
        <v>1398</v>
      </c>
      <c r="N223" s="147">
        <v>12</v>
      </c>
      <c r="O223" s="147" t="s">
        <v>1344</v>
      </c>
      <c r="P223" s="147">
        <v>4</v>
      </c>
      <c r="Q223" s="147">
        <v>2</v>
      </c>
      <c r="R223" s="147" t="s">
        <v>1095</v>
      </c>
    </row>
    <row r="224" spans="1:20" x14ac:dyDescent="0.25">
      <c r="A224" s="147" t="s">
        <v>1435</v>
      </c>
      <c r="C224" s="147" t="s">
        <v>1205</v>
      </c>
      <c r="D224" s="147" t="s">
        <v>1505</v>
      </c>
      <c r="E224" s="147" t="s">
        <v>1254</v>
      </c>
      <c r="F224" s="147">
        <v>11</v>
      </c>
      <c r="G224" s="147" t="s">
        <v>1506</v>
      </c>
      <c r="H224" s="147" t="s">
        <v>1303</v>
      </c>
      <c r="I224" s="147" t="s">
        <v>1207</v>
      </c>
      <c r="K224" s="147" t="s">
        <v>1137</v>
      </c>
      <c r="N224" s="147">
        <v>60</v>
      </c>
      <c r="O224" s="147" t="s">
        <v>1208</v>
      </c>
      <c r="P224" s="147">
        <v>2</v>
      </c>
      <c r="Q224" s="147">
        <v>2</v>
      </c>
      <c r="R224" s="147" t="s">
        <v>1150</v>
      </c>
      <c r="T224" s="147" t="s">
        <v>1275</v>
      </c>
    </row>
    <row r="225" spans="1:20" x14ac:dyDescent="0.25">
      <c r="A225" s="147" t="s">
        <v>1435</v>
      </c>
      <c r="C225" s="147" t="s">
        <v>1205</v>
      </c>
      <c r="D225" s="147" t="s">
        <v>1507</v>
      </c>
      <c r="E225" s="147" t="s">
        <v>1254</v>
      </c>
      <c r="F225" s="147">
        <v>13</v>
      </c>
      <c r="G225" s="147" t="s">
        <v>1363</v>
      </c>
      <c r="H225" s="147" t="s">
        <v>1226</v>
      </c>
      <c r="I225" s="147" t="s">
        <v>1207</v>
      </c>
      <c r="K225" s="147" t="s">
        <v>1267</v>
      </c>
      <c r="N225" s="147">
        <v>100</v>
      </c>
      <c r="O225" s="147" t="s">
        <v>1208</v>
      </c>
      <c r="P225" s="147">
        <v>2</v>
      </c>
      <c r="Q225" s="147">
        <v>2</v>
      </c>
      <c r="R225" s="147" t="s">
        <v>1275</v>
      </c>
    </row>
    <row r="226" spans="1:20" x14ac:dyDescent="0.25">
      <c r="A226" s="147" t="s">
        <v>1435</v>
      </c>
      <c r="C226" s="147" t="s">
        <v>1205</v>
      </c>
      <c r="D226" s="147" t="s">
        <v>1508</v>
      </c>
      <c r="E226" s="147" t="s">
        <v>1254</v>
      </c>
      <c r="F226" s="147">
        <v>14</v>
      </c>
      <c r="G226" s="147" t="s">
        <v>1509</v>
      </c>
      <c r="H226" s="147" t="s">
        <v>1482</v>
      </c>
      <c r="I226" s="147" t="s">
        <v>1207</v>
      </c>
      <c r="K226" s="147" t="s">
        <v>1137</v>
      </c>
      <c r="N226" s="147">
        <v>30</v>
      </c>
      <c r="O226" s="147" t="s">
        <v>1344</v>
      </c>
      <c r="P226" s="147">
        <v>6</v>
      </c>
      <c r="Q226" s="147">
        <v>2</v>
      </c>
      <c r="R226" s="147" t="s">
        <v>1095</v>
      </c>
    </row>
    <row r="227" spans="1:20" x14ac:dyDescent="0.25">
      <c r="A227" s="147" t="s">
        <v>1435</v>
      </c>
      <c r="C227" s="147" t="s">
        <v>1205</v>
      </c>
      <c r="D227" s="147" t="s">
        <v>1510</v>
      </c>
      <c r="E227" s="147" t="s">
        <v>1254</v>
      </c>
      <c r="F227" s="147">
        <v>14</v>
      </c>
      <c r="G227" s="147" t="s">
        <v>1511</v>
      </c>
      <c r="H227" s="147" t="s">
        <v>1482</v>
      </c>
      <c r="I227" s="147" t="s">
        <v>1207</v>
      </c>
      <c r="K227" s="147" t="s">
        <v>1182</v>
      </c>
      <c r="N227" s="147">
        <v>6</v>
      </c>
      <c r="O227" s="147" t="s">
        <v>1208</v>
      </c>
      <c r="P227" s="147">
        <v>1</v>
      </c>
      <c r="Q227" s="147">
        <v>3</v>
      </c>
      <c r="R227" s="147" t="s">
        <v>1458</v>
      </c>
    </row>
    <row r="228" spans="1:20" x14ac:dyDescent="0.25">
      <c r="A228" s="147" t="s">
        <v>1435</v>
      </c>
      <c r="C228" s="147" t="s">
        <v>1205</v>
      </c>
      <c r="D228" s="147" t="s">
        <v>1512</v>
      </c>
      <c r="E228" s="147" t="s">
        <v>1254</v>
      </c>
      <c r="F228" s="147">
        <v>15</v>
      </c>
      <c r="G228" s="147" t="s">
        <v>1513</v>
      </c>
      <c r="H228" s="147" t="s">
        <v>1226</v>
      </c>
      <c r="I228" s="147" t="s">
        <v>1207</v>
      </c>
      <c r="K228" s="147" t="s">
        <v>1147</v>
      </c>
      <c r="L228" s="147" t="s">
        <v>1502</v>
      </c>
      <c r="N228" s="147">
        <v>32</v>
      </c>
      <c r="O228" s="147" t="s">
        <v>1323</v>
      </c>
      <c r="P228" s="147">
        <v>8</v>
      </c>
      <c r="Q228" s="147">
        <v>2</v>
      </c>
      <c r="R228" s="147" t="s">
        <v>1324</v>
      </c>
    </row>
    <row r="229" spans="1:20" x14ac:dyDescent="0.25">
      <c r="A229" s="147" t="s">
        <v>1435</v>
      </c>
      <c r="C229" s="147" t="s">
        <v>1205</v>
      </c>
      <c r="D229" s="147" t="s">
        <v>1514</v>
      </c>
      <c r="E229" s="147" t="s">
        <v>1254</v>
      </c>
      <c r="F229" s="147">
        <v>17</v>
      </c>
      <c r="G229" s="147" t="s">
        <v>1515</v>
      </c>
      <c r="H229" s="147" t="s">
        <v>1516</v>
      </c>
      <c r="I229" s="147" t="s">
        <v>1207</v>
      </c>
      <c r="K229" s="147" t="s">
        <v>1267</v>
      </c>
      <c r="N229" s="147">
        <v>100</v>
      </c>
      <c r="O229" s="147" t="s">
        <v>1208</v>
      </c>
      <c r="P229" s="147">
        <v>4</v>
      </c>
      <c r="Q229" s="147">
        <v>2</v>
      </c>
      <c r="R229" s="147" t="s">
        <v>1150</v>
      </c>
      <c r="T229" s="147" t="s">
        <v>1275</v>
      </c>
    </row>
    <row r="230" spans="1:20" x14ac:dyDescent="0.25">
      <c r="A230" s="147" t="s">
        <v>1435</v>
      </c>
      <c r="C230" s="147" t="s">
        <v>1205</v>
      </c>
      <c r="D230" s="147" t="s">
        <v>1517</v>
      </c>
      <c r="E230" s="147" t="s">
        <v>1254</v>
      </c>
      <c r="F230" s="147">
        <v>17</v>
      </c>
      <c r="G230" s="147" t="s">
        <v>1518</v>
      </c>
      <c r="H230" s="147" t="s">
        <v>1314</v>
      </c>
      <c r="I230" s="147" t="s">
        <v>1207</v>
      </c>
      <c r="K230" s="147" t="s">
        <v>1315</v>
      </c>
      <c r="L230" s="147" t="s">
        <v>935</v>
      </c>
      <c r="N230" s="147">
        <v>6</v>
      </c>
      <c r="O230" s="147" t="s">
        <v>1208</v>
      </c>
      <c r="P230" s="147">
        <v>1</v>
      </c>
      <c r="Q230" s="147">
        <v>3</v>
      </c>
      <c r="R230" s="147" t="s">
        <v>1458</v>
      </c>
    </row>
    <row r="231" spans="1:20" x14ac:dyDescent="0.25">
      <c r="A231" s="147" t="s">
        <v>1435</v>
      </c>
      <c r="C231" s="147" t="s">
        <v>1205</v>
      </c>
      <c r="D231" s="147" t="s">
        <v>1519</v>
      </c>
      <c r="E231" s="147" t="s">
        <v>1254</v>
      </c>
      <c r="F231" s="147">
        <v>18</v>
      </c>
      <c r="G231" s="147" t="s">
        <v>1520</v>
      </c>
      <c r="H231" s="147" t="s">
        <v>1521</v>
      </c>
      <c r="I231" s="147" t="s">
        <v>1207</v>
      </c>
      <c r="K231" s="147" t="s">
        <v>1137</v>
      </c>
      <c r="N231" s="147">
        <v>40</v>
      </c>
      <c r="O231" s="147" t="s">
        <v>1344</v>
      </c>
      <c r="P231" s="147">
        <v>8</v>
      </c>
      <c r="Q231" s="147">
        <v>2</v>
      </c>
      <c r="R231" s="147" t="s">
        <v>1095</v>
      </c>
    </row>
    <row r="232" spans="1:20" x14ac:dyDescent="0.25">
      <c r="A232" s="147" t="s">
        <v>1435</v>
      </c>
      <c r="C232" s="147" t="s">
        <v>1205</v>
      </c>
      <c r="D232" s="147" t="s">
        <v>1522</v>
      </c>
      <c r="E232" s="147" t="s">
        <v>1254</v>
      </c>
      <c r="F232" s="147">
        <v>20</v>
      </c>
      <c r="G232" s="147" t="s">
        <v>1523</v>
      </c>
      <c r="H232" s="147" t="s">
        <v>1524</v>
      </c>
      <c r="I232" s="147" t="s">
        <v>1207</v>
      </c>
      <c r="K232" s="147" t="s">
        <v>1182</v>
      </c>
      <c r="N232" s="147">
        <v>6</v>
      </c>
      <c r="O232" s="147" t="s">
        <v>1208</v>
      </c>
      <c r="P232" s="147">
        <v>1</v>
      </c>
      <c r="Q232" s="147">
        <v>3</v>
      </c>
      <c r="R232" s="147" t="s">
        <v>1468</v>
      </c>
    </row>
    <row r="233" spans="1:20" x14ac:dyDescent="0.25">
      <c r="A233" s="147" t="s">
        <v>1435</v>
      </c>
      <c r="C233" s="147" t="s">
        <v>1205</v>
      </c>
      <c r="D233" s="147" t="s">
        <v>1525</v>
      </c>
      <c r="E233" s="147" t="s">
        <v>1254</v>
      </c>
      <c r="F233" s="147">
        <v>20</v>
      </c>
      <c r="G233" s="147" t="s">
        <v>1526</v>
      </c>
      <c r="H233" s="147" t="s">
        <v>1527</v>
      </c>
      <c r="I233" s="147" t="s">
        <v>1207</v>
      </c>
      <c r="K233" s="147" t="s">
        <v>1472</v>
      </c>
      <c r="N233" s="147">
        <v>100</v>
      </c>
      <c r="O233" s="147" t="s">
        <v>1208</v>
      </c>
      <c r="P233" s="147">
        <v>2</v>
      </c>
      <c r="Q233" s="147">
        <v>2</v>
      </c>
      <c r="R233" s="147" t="s">
        <v>1275</v>
      </c>
    </row>
    <row r="234" spans="1:20" x14ac:dyDescent="0.25">
      <c r="A234" s="147" t="s">
        <v>1435</v>
      </c>
      <c r="C234" s="147" t="s">
        <v>1018</v>
      </c>
      <c r="D234" s="147" t="s">
        <v>1528</v>
      </c>
      <c r="E234" s="147" t="s">
        <v>1254</v>
      </c>
      <c r="F234" s="147" t="s">
        <v>1589</v>
      </c>
      <c r="G234" s="147" t="s">
        <v>1529</v>
      </c>
      <c r="H234" s="147" t="s">
        <v>1347</v>
      </c>
      <c r="I234" s="147" t="s">
        <v>1187</v>
      </c>
      <c r="K234" s="147" t="s">
        <v>1241</v>
      </c>
      <c r="N234" s="147">
        <v>40</v>
      </c>
      <c r="O234" s="147" t="s">
        <v>1132</v>
      </c>
      <c r="P234" s="147">
        <v>2</v>
      </c>
      <c r="Q234" s="147">
        <v>2</v>
      </c>
      <c r="R234" s="147" t="s">
        <v>1485</v>
      </c>
      <c r="T234" s="147" t="s">
        <v>1204</v>
      </c>
    </row>
    <row r="235" spans="1:20" x14ac:dyDescent="0.25">
      <c r="A235" s="147" t="s">
        <v>1435</v>
      </c>
      <c r="C235" s="147" t="s">
        <v>1018</v>
      </c>
      <c r="D235" s="147" t="s">
        <v>1530</v>
      </c>
      <c r="E235" s="147" t="s">
        <v>1254</v>
      </c>
      <c r="F235" s="147">
        <v>10</v>
      </c>
      <c r="G235" s="147" t="s">
        <v>1531</v>
      </c>
      <c r="H235" s="147" t="s">
        <v>1359</v>
      </c>
      <c r="I235" s="147" t="s">
        <v>1187</v>
      </c>
      <c r="K235" s="147" t="s">
        <v>1241</v>
      </c>
      <c r="N235" s="147">
        <v>40</v>
      </c>
      <c r="O235" s="147" t="s">
        <v>1132</v>
      </c>
      <c r="P235" s="147">
        <v>4</v>
      </c>
      <c r="Q235" s="147">
        <v>2</v>
      </c>
      <c r="R235" s="147" t="s">
        <v>1532</v>
      </c>
      <c r="T235" s="147" t="s">
        <v>1095</v>
      </c>
    </row>
    <row r="236" spans="1:20" x14ac:dyDescent="0.25">
      <c r="A236" s="147" t="s">
        <v>1435</v>
      </c>
      <c r="C236" s="147" t="s">
        <v>1018</v>
      </c>
      <c r="D236" s="147" t="s">
        <v>1533</v>
      </c>
      <c r="E236" s="147" t="s">
        <v>1254</v>
      </c>
      <c r="F236" s="147">
        <v>16</v>
      </c>
      <c r="G236" s="147" t="s">
        <v>1534</v>
      </c>
      <c r="H236" s="147" t="s">
        <v>1229</v>
      </c>
      <c r="I236" s="147" t="s">
        <v>1187</v>
      </c>
      <c r="K236" s="147" t="s">
        <v>1241</v>
      </c>
      <c r="N236" s="147">
        <v>100</v>
      </c>
      <c r="O236" s="147" t="s">
        <v>1132</v>
      </c>
      <c r="P236" s="147">
        <v>10</v>
      </c>
      <c r="Q236" s="147">
        <v>2</v>
      </c>
      <c r="R236" s="147" t="s">
        <v>1535</v>
      </c>
      <c r="T236" s="147" t="s">
        <v>1204</v>
      </c>
    </row>
    <row r="237" spans="1:20" x14ac:dyDescent="0.25">
      <c r="A237" s="147" t="s">
        <v>1435</v>
      </c>
      <c r="C237" s="147" t="s">
        <v>1018</v>
      </c>
      <c r="D237" s="147" t="s">
        <v>1536</v>
      </c>
      <c r="E237" s="147" t="s">
        <v>1254</v>
      </c>
      <c r="F237" s="147">
        <v>20</v>
      </c>
      <c r="G237" s="147" t="s">
        <v>1537</v>
      </c>
      <c r="H237" s="147" t="s">
        <v>1538</v>
      </c>
      <c r="I237" s="147" t="s">
        <v>1187</v>
      </c>
      <c r="K237" s="147" t="s">
        <v>1241</v>
      </c>
      <c r="N237" s="147">
        <v>100</v>
      </c>
      <c r="O237" s="147" t="s">
        <v>1132</v>
      </c>
      <c r="P237" s="147">
        <v>10</v>
      </c>
      <c r="Q237" s="147">
        <v>2</v>
      </c>
      <c r="R237" s="147" t="s">
        <v>1539</v>
      </c>
      <c r="T237" s="147" t="s">
        <v>1095</v>
      </c>
    </row>
    <row r="238" spans="1:20" x14ac:dyDescent="0.25">
      <c r="A238" s="147" t="s">
        <v>1435</v>
      </c>
      <c r="C238" s="147" t="s">
        <v>1028</v>
      </c>
      <c r="D238" s="147" t="s">
        <v>1540</v>
      </c>
      <c r="E238" s="147" t="s">
        <v>1254</v>
      </c>
      <c r="F238" s="147">
        <v>5</v>
      </c>
      <c r="G238" s="147" t="s">
        <v>1541</v>
      </c>
      <c r="H238" s="147" t="s">
        <v>1296</v>
      </c>
      <c r="I238" s="147" t="s">
        <v>1240</v>
      </c>
      <c r="K238" s="147" t="s">
        <v>1147</v>
      </c>
      <c r="L238" s="147" t="s">
        <v>1242</v>
      </c>
      <c r="N238" s="147">
        <v>40</v>
      </c>
      <c r="O238" s="147" t="s">
        <v>1132</v>
      </c>
      <c r="P238" s="147">
        <v>4</v>
      </c>
      <c r="Q238" s="147">
        <v>2</v>
      </c>
      <c r="R238" s="147" t="s">
        <v>1395</v>
      </c>
      <c r="T238" s="147" t="s">
        <v>1095</v>
      </c>
    </row>
    <row r="239" spans="1:20" x14ac:dyDescent="0.25">
      <c r="A239" s="147" t="s">
        <v>1435</v>
      </c>
      <c r="C239" s="147" t="s">
        <v>1028</v>
      </c>
      <c r="D239" s="147" t="s">
        <v>1542</v>
      </c>
      <c r="E239" s="147" t="s">
        <v>1254</v>
      </c>
      <c r="F239" s="147">
        <v>9</v>
      </c>
      <c r="G239" s="147" t="s">
        <v>1543</v>
      </c>
      <c r="H239" s="147" t="s">
        <v>1299</v>
      </c>
      <c r="I239" s="147" t="s">
        <v>1030</v>
      </c>
      <c r="K239" s="147" t="s">
        <v>1283</v>
      </c>
      <c r="L239" s="147" t="s">
        <v>1242</v>
      </c>
      <c r="N239" s="147">
        <v>80</v>
      </c>
      <c r="O239" s="147" t="s">
        <v>1132</v>
      </c>
      <c r="P239" s="147">
        <v>8</v>
      </c>
      <c r="Q239" s="147">
        <v>2</v>
      </c>
      <c r="R239" s="147" t="s">
        <v>1544</v>
      </c>
      <c r="T239" s="147" t="s">
        <v>1204</v>
      </c>
    </row>
    <row r="240" spans="1:20" x14ac:dyDescent="0.25">
      <c r="A240" s="147" t="s">
        <v>1435</v>
      </c>
      <c r="C240" s="147" t="s">
        <v>1028</v>
      </c>
      <c r="D240" s="147" t="s">
        <v>1545</v>
      </c>
      <c r="E240" s="147" t="s">
        <v>1254</v>
      </c>
      <c r="F240" s="147">
        <v>15</v>
      </c>
      <c r="G240" s="147" t="s">
        <v>1196</v>
      </c>
      <c r="H240" s="147" t="s">
        <v>1306</v>
      </c>
      <c r="I240" s="147" t="s">
        <v>1240</v>
      </c>
      <c r="K240" s="147" t="s">
        <v>1137</v>
      </c>
      <c r="L240" s="147" t="s">
        <v>1242</v>
      </c>
      <c r="N240" s="147">
        <v>100</v>
      </c>
      <c r="O240" s="147" t="s">
        <v>1132</v>
      </c>
      <c r="P240" s="147">
        <v>10</v>
      </c>
      <c r="Q240" s="147">
        <v>2</v>
      </c>
      <c r="R240" s="147" t="s">
        <v>1544</v>
      </c>
      <c r="T240" s="147" t="s">
        <v>1204</v>
      </c>
    </row>
    <row r="241" spans="1:22" x14ac:dyDescent="0.25">
      <c r="A241" s="147" t="s">
        <v>1435</v>
      </c>
      <c r="C241" s="147" t="s">
        <v>933</v>
      </c>
      <c r="D241" s="147" t="s">
        <v>1546</v>
      </c>
      <c r="E241" s="147" t="s">
        <v>1254</v>
      </c>
      <c r="F241" s="147">
        <v>1</v>
      </c>
      <c r="G241" s="147">
        <v>280</v>
      </c>
      <c r="H241" s="147" t="s">
        <v>1547</v>
      </c>
      <c r="K241" s="147" t="s">
        <v>1137</v>
      </c>
      <c r="N241" s="147">
        <v>6</v>
      </c>
      <c r="O241" s="147" t="s">
        <v>1548</v>
      </c>
      <c r="P241" s="147">
        <v>1</v>
      </c>
      <c r="Q241" s="147">
        <v>2</v>
      </c>
      <c r="R241" s="147" t="s">
        <v>943</v>
      </c>
    </row>
    <row r="242" spans="1:22" x14ac:dyDescent="0.25">
      <c r="A242" s="147" t="s">
        <v>1435</v>
      </c>
      <c r="C242" s="147" t="s">
        <v>933</v>
      </c>
      <c r="D242" s="147" t="s">
        <v>1549</v>
      </c>
      <c r="E242" s="147" t="s">
        <v>1254</v>
      </c>
      <c r="F242" s="147">
        <v>8</v>
      </c>
      <c r="G242" s="147" t="s">
        <v>1550</v>
      </c>
      <c r="H242" s="147" t="s">
        <v>1547</v>
      </c>
      <c r="K242" s="147" t="s">
        <v>1335</v>
      </c>
      <c r="L242" s="147" t="s">
        <v>935</v>
      </c>
      <c r="N242" s="147">
        <v>12</v>
      </c>
      <c r="O242" s="147" t="s">
        <v>1551</v>
      </c>
      <c r="P242" s="147">
        <v>1</v>
      </c>
      <c r="Q242" s="147">
        <v>3</v>
      </c>
      <c r="R242" s="147" t="s">
        <v>943</v>
      </c>
    </row>
    <row r="243" spans="1:22" x14ac:dyDescent="0.25">
      <c r="A243" s="147" t="s">
        <v>1435</v>
      </c>
      <c r="C243" s="147" t="s">
        <v>933</v>
      </c>
      <c r="D243" s="147" t="s">
        <v>1552</v>
      </c>
      <c r="E243" s="147" t="s">
        <v>1254</v>
      </c>
      <c r="F243" s="147">
        <v>10</v>
      </c>
      <c r="G243" s="147" t="s">
        <v>1553</v>
      </c>
      <c r="H243" s="147" t="s">
        <v>1554</v>
      </c>
      <c r="K243" s="147" t="s">
        <v>1159</v>
      </c>
      <c r="N243" s="147">
        <v>1</v>
      </c>
      <c r="O243" s="147" t="s">
        <v>1555</v>
      </c>
      <c r="P243" s="147">
        <v>1</v>
      </c>
      <c r="Q243" s="147">
        <v>2</v>
      </c>
    </row>
    <row r="244" spans="1:22" x14ac:dyDescent="0.25">
      <c r="A244" s="147" t="s">
        <v>1556</v>
      </c>
      <c r="C244" s="147" t="s">
        <v>1205</v>
      </c>
      <c r="D244" s="147" t="s">
        <v>1557</v>
      </c>
      <c r="E244" s="147" t="s">
        <v>985</v>
      </c>
      <c r="F244" s="147">
        <v>2</v>
      </c>
      <c r="G244" s="147">
        <v>755</v>
      </c>
      <c r="H244" s="147" t="s">
        <v>1296</v>
      </c>
      <c r="I244" s="147" t="s">
        <v>1207</v>
      </c>
      <c r="K244" s="147" t="s">
        <v>1398</v>
      </c>
      <c r="N244" s="147">
        <v>1</v>
      </c>
      <c r="O244" s="147" t="s">
        <v>1320</v>
      </c>
      <c r="P244" s="147">
        <v>1</v>
      </c>
      <c r="Q244" s="147">
        <v>1</v>
      </c>
      <c r="R244" s="147" t="s">
        <v>1150</v>
      </c>
      <c r="T244" s="147" t="s">
        <v>1559</v>
      </c>
      <c r="V244" s="147" t="s">
        <v>1558</v>
      </c>
    </row>
    <row r="245" spans="1:22" x14ac:dyDescent="0.25">
      <c r="A245" s="147" t="s">
        <v>1556</v>
      </c>
      <c r="C245" s="147" t="s">
        <v>1205</v>
      </c>
      <c r="D245" s="147" t="s">
        <v>1560</v>
      </c>
      <c r="E245" s="147" t="s">
        <v>985</v>
      </c>
      <c r="F245" s="147">
        <v>8</v>
      </c>
      <c r="G245" s="147" t="s">
        <v>1561</v>
      </c>
      <c r="H245" s="147" t="s">
        <v>1299</v>
      </c>
      <c r="I245" s="147" t="s">
        <v>987</v>
      </c>
      <c r="K245" s="147" t="s">
        <v>1562</v>
      </c>
      <c r="N245" s="147">
        <v>4</v>
      </c>
      <c r="O245" s="147" t="s">
        <v>1208</v>
      </c>
      <c r="P245" s="147">
        <v>1</v>
      </c>
      <c r="Q245" s="147">
        <v>2</v>
      </c>
      <c r="R245" s="147" t="s">
        <v>1150</v>
      </c>
      <c r="T245" s="147" t="s">
        <v>1095</v>
      </c>
      <c r="V245" s="147" t="s">
        <v>1563</v>
      </c>
    </row>
    <row r="246" spans="1:22" x14ac:dyDescent="0.25">
      <c r="A246" s="147" t="s">
        <v>1556</v>
      </c>
      <c r="C246" s="147" t="s">
        <v>1205</v>
      </c>
      <c r="D246" s="147" t="s">
        <v>1564</v>
      </c>
      <c r="E246" s="147" t="s">
        <v>985</v>
      </c>
      <c r="F246" s="147">
        <v>13</v>
      </c>
      <c r="G246" s="147" t="s">
        <v>1361</v>
      </c>
      <c r="H246" s="147" t="s">
        <v>1306</v>
      </c>
      <c r="I246" s="147" t="s">
        <v>1207</v>
      </c>
      <c r="K246" s="147" t="s">
        <v>1159</v>
      </c>
      <c r="N246" s="147">
        <v>6</v>
      </c>
      <c r="O246" s="147" t="s">
        <v>1352</v>
      </c>
      <c r="P246" s="147">
        <v>1</v>
      </c>
      <c r="Q246" s="147">
        <v>2</v>
      </c>
      <c r="R246" s="147" t="s">
        <v>1150</v>
      </c>
      <c r="T246" s="147" t="s">
        <v>1559</v>
      </c>
      <c r="V246" s="147" t="s">
        <v>1565</v>
      </c>
    </row>
    <row r="247" spans="1:22" x14ac:dyDescent="0.25">
      <c r="A247" s="147" t="s">
        <v>1556</v>
      </c>
      <c r="C247" s="147" t="s">
        <v>1205</v>
      </c>
      <c r="D247" s="147" t="s">
        <v>1566</v>
      </c>
      <c r="E247" s="147" t="s">
        <v>985</v>
      </c>
      <c r="F247" s="147">
        <v>16</v>
      </c>
      <c r="G247" s="147" t="s">
        <v>1567</v>
      </c>
      <c r="H247" s="147" t="s">
        <v>1482</v>
      </c>
      <c r="I247" s="147" t="s">
        <v>1207</v>
      </c>
      <c r="K247" s="147" t="s">
        <v>1159</v>
      </c>
      <c r="N247" s="147">
        <v>6</v>
      </c>
      <c r="O247" s="147" t="s">
        <v>1352</v>
      </c>
      <c r="P247" s="147">
        <v>1</v>
      </c>
      <c r="Q247" s="147">
        <v>1</v>
      </c>
      <c r="R247" s="147" t="s">
        <v>1150</v>
      </c>
      <c r="T247" s="147" t="s">
        <v>1559</v>
      </c>
      <c r="V247" s="147" t="s">
        <v>1568</v>
      </c>
    </row>
    <row r="248" spans="1:22" x14ac:dyDescent="0.25">
      <c r="A248" s="147" t="s">
        <v>1556</v>
      </c>
      <c r="C248" s="147" t="s">
        <v>1205</v>
      </c>
      <c r="D248" s="147" t="s">
        <v>1569</v>
      </c>
      <c r="E248" s="147" t="s">
        <v>985</v>
      </c>
      <c r="F248" s="147">
        <v>20</v>
      </c>
      <c r="G248" s="147" t="s">
        <v>1570</v>
      </c>
      <c r="H248" s="147" t="s">
        <v>1521</v>
      </c>
      <c r="I248" s="147" t="s">
        <v>1207</v>
      </c>
      <c r="K248" s="147" t="s">
        <v>1221</v>
      </c>
      <c r="L248" s="147" t="s">
        <v>935</v>
      </c>
      <c r="N248" s="147">
        <v>4</v>
      </c>
      <c r="O248" s="147" t="s">
        <v>1208</v>
      </c>
      <c r="P248" s="147">
        <v>1</v>
      </c>
      <c r="Q248" s="147">
        <v>1</v>
      </c>
      <c r="R248" s="147" t="s">
        <v>1150</v>
      </c>
      <c r="T248" s="147" t="s">
        <v>1204</v>
      </c>
      <c r="V248" s="147" t="s">
        <v>1571</v>
      </c>
    </row>
  </sheetData>
  <sheetProtection algorithmName="SHA-512" hashValue="wKoHkV9tNXYpNJpvOOOXoJsD2e8tz7tlrIEN8pZBp0jtqzK6PdGgeM8Mfke/c/uNfiOgsHLPnv60MfjsRnKsHA==" saltValue="WUt7kc0Y3LjDhinxkibSDQ==" spinCount="100000" sheet="1" objects="1" scenarios="1" selectLockedCells="1" selectUn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102"/>
  <sheetViews>
    <sheetView workbookViewId="0">
      <selection activeCell="A29" sqref="A1:XFD1048576"/>
    </sheetView>
  </sheetViews>
  <sheetFormatPr defaultColWidth="47.42578125" defaultRowHeight="15" x14ac:dyDescent="0.25"/>
  <cols>
    <col min="1" max="1" width="31" style="197" bestFit="1" customWidth="1"/>
    <col min="2" max="2" width="53.5703125" style="197" bestFit="1" customWidth="1"/>
    <col min="3" max="3" width="37" style="197" bestFit="1" customWidth="1"/>
    <col min="4" max="4" width="25.7109375" style="197" bestFit="1" customWidth="1"/>
    <col min="5" max="5" width="20.28515625" style="197" bestFit="1" customWidth="1"/>
    <col min="6" max="6" width="80.5703125" style="200" bestFit="1" customWidth="1"/>
    <col min="7" max="16384" width="47.42578125" style="197"/>
  </cols>
  <sheetData>
    <row r="1" spans="1:6" ht="15.75" customHeight="1" x14ac:dyDescent="0.25">
      <c r="A1" s="196" t="s">
        <v>589</v>
      </c>
      <c r="B1" s="196" t="s">
        <v>590</v>
      </c>
      <c r="C1" s="196" t="s">
        <v>591</v>
      </c>
      <c r="D1" s="196" t="s">
        <v>592</v>
      </c>
      <c r="E1" s="196" t="s">
        <v>593</v>
      </c>
      <c r="F1" s="196" t="s">
        <v>594</v>
      </c>
    </row>
    <row r="2" spans="1:6" ht="15.75" customHeight="1" x14ac:dyDescent="0.25">
      <c r="A2" s="198" t="s">
        <v>595</v>
      </c>
      <c r="B2" s="197" t="s">
        <v>596</v>
      </c>
      <c r="F2" s="198" t="s">
        <v>597</v>
      </c>
    </row>
    <row r="3" spans="1:6" ht="15.75" customHeight="1" x14ac:dyDescent="0.25">
      <c r="A3" s="198" t="s">
        <v>598</v>
      </c>
      <c r="B3" s="197" t="s">
        <v>599</v>
      </c>
      <c r="C3" s="197" t="s">
        <v>600</v>
      </c>
      <c r="F3" s="198" t="s">
        <v>601</v>
      </c>
    </row>
    <row r="4" spans="1:6" ht="15.75" customHeight="1" x14ac:dyDescent="0.25">
      <c r="A4" s="198" t="s">
        <v>602</v>
      </c>
      <c r="B4" s="197" t="s">
        <v>603</v>
      </c>
      <c r="C4" s="197" t="s">
        <v>604</v>
      </c>
      <c r="F4" s="198" t="s">
        <v>605</v>
      </c>
    </row>
    <row r="5" spans="1:6" ht="15.75" customHeight="1" x14ac:dyDescent="0.25">
      <c r="A5" s="198" t="s">
        <v>606</v>
      </c>
      <c r="B5" s="197" t="s">
        <v>607</v>
      </c>
      <c r="F5" s="198" t="s">
        <v>608</v>
      </c>
    </row>
    <row r="6" spans="1:6" ht="15.75" customHeight="1" x14ac:dyDescent="0.25">
      <c r="A6" s="198" t="s">
        <v>609</v>
      </c>
      <c r="B6" s="197" t="s">
        <v>610</v>
      </c>
      <c r="F6" s="198" t="s">
        <v>611</v>
      </c>
    </row>
    <row r="7" spans="1:6" ht="15.75" customHeight="1" x14ac:dyDescent="0.25">
      <c r="A7" s="198" t="s">
        <v>612</v>
      </c>
      <c r="B7" s="197" t="s">
        <v>613</v>
      </c>
      <c r="F7" s="198" t="s">
        <v>614</v>
      </c>
    </row>
    <row r="8" spans="1:6" ht="15.75" customHeight="1" x14ac:dyDescent="0.25">
      <c r="A8" s="198" t="s">
        <v>615</v>
      </c>
      <c r="B8" s="197" t="s">
        <v>616</v>
      </c>
      <c r="F8" s="198" t="s">
        <v>617</v>
      </c>
    </row>
    <row r="9" spans="1:6" ht="15.75" customHeight="1" x14ac:dyDescent="0.25">
      <c r="A9" s="198" t="s">
        <v>618</v>
      </c>
      <c r="B9" s="197" t="s">
        <v>610</v>
      </c>
      <c r="F9" s="198" t="s">
        <v>619</v>
      </c>
    </row>
    <row r="10" spans="1:6" ht="15.75" customHeight="1" x14ac:dyDescent="0.25">
      <c r="A10" s="198" t="s">
        <v>620</v>
      </c>
      <c r="B10" s="197" t="s">
        <v>610</v>
      </c>
      <c r="F10" s="198" t="s">
        <v>621</v>
      </c>
    </row>
    <row r="11" spans="1:6" ht="15.75" customHeight="1" x14ac:dyDescent="0.25">
      <c r="A11" s="198" t="s">
        <v>622</v>
      </c>
      <c r="B11" s="197" t="s">
        <v>623</v>
      </c>
      <c r="F11" s="198" t="s">
        <v>624</v>
      </c>
    </row>
    <row r="12" spans="1:6" ht="15.75" customHeight="1" x14ac:dyDescent="0.25">
      <c r="A12" s="198" t="s">
        <v>625</v>
      </c>
      <c r="B12" s="197" t="s">
        <v>626</v>
      </c>
      <c r="C12" s="197" t="s">
        <v>627</v>
      </c>
      <c r="F12" s="198" t="s">
        <v>628</v>
      </c>
    </row>
    <row r="13" spans="1:6" ht="15.75" customHeight="1" x14ac:dyDescent="0.25">
      <c r="A13" s="198" t="s">
        <v>629</v>
      </c>
      <c r="B13" s="197" t="s">
        <v>626</v>
      </c>
      <c r="C13" s="197" t="s">
        <v>630</v>
      </c>
      <c r="D13" s="197" t="s">
        <v>631</v>
      </c>
      <c r="F13" s="198" t="s">
        <v>632</v>
      </c>
    </row>
    <row r="14" spans="1:6" ht="15.75" customHeight="1" x14ac:dyDescent="0.25">
      <c r="A14" s="198" t="s">
        <v>633</v>
      </c>
      <c r="B14" s="197" t="s">
        <v>634</v>
      </c>
      <c r="F14" s="198" t="s">
        <v>635</v>
      </c>
    </row>
    <row r="15" spans="1:6" ht="15.75" customHeight="1" x14ac:dyDescent="0.25">
      <c r="A15" s="198" t="s">
        <v>636</v>
      </c>
      <c r="B15" s="197" t="s">
        <v>637</v>
      </c>
      <c r="F15" s="198" t="s">
        <v>638</v>
      </c>
    </row>
    <row r="16" spans="1:6" ht="15.75" customHeight="1" x14ac:dyDescent="0.25">
      <c r="A16" s="198" t="s">
        <v>639</v>
      </c>
      <c r="B16" s="197" t="s">
        <v>640</v>
      </c>
      <c r="C16" s="197" t="s">
        <v>641</v>
      </c>
      <c r="D16" s="197" t="s">
        <v>642</v>
      </c>
      <c r="F16" s="198" t="s">
        <v>643</v>
      </c>
    </row>
    <row r="17" spans="1:6" ht="15.75" customHeight="1" x14ac:dyDescent="0.25">
      <c r="A17" s="198" t="s">
        <v>644</v>
      </c>
      <c r="B17" s="197" t="s">
        <v>645</v>
      </c>
      <c r="F17" s="198" t="s">
        <v>646</v>
      </c>
    </row>
    <row r="18" spans="1:6" ht="15.75" customHeight="1" x14ac:dyDescent="0.25">
      <c r="A18" s="198" t="s">
        <v>647</v>
      </c>
      <c r="B18" s="197" t="s">
        <v>645</v>
      </c>
      <c r="F18" s="198" t="s">
        <v>648</v>
      </c>
    </row>
    <row r="19" spans="1:6" ht="15.75" customHeight="1" x14ac:dyDescent="0.25">
      <c r="A19" s="198" t="s">
        <v>649</v>
      </c>
      <c r="B19" s="197" t="s">
        <v>650</v>
      </c>
      <c r="F19" s="198" t="s">
        <v>651</v>
      </c>
    </row>
    <row r="20" spans="1:6" ht="15.75" customHeight="1" x14ac:dyDescent="0.25">
      <c r="A20" s="198" t="s">
        <v>652</v>
      </c>
      <c r="B20" s="197" t="s">
        <v>653</v>
      </c>
      <c r="C20" s="197" t="s">
        <v>654</v>
      </c>
      <c r="F20" s="198" t="s">
        <v>655</v>
      </c>
    </row>
    <row r="21" spans="1:6" ht="15.75" customHeight="1" x14ac:dyDescent="0.25">
      <c r="A21" s="198" t="s">
        <v>656</v>
      </c>
      <c r="B21" s="197" t="s">
        <v>610</v>
      </c>
      <c r="F21" s="198" t="s">
        <v>657</v>
      </c>
    </row>
    <row r="22" spans="1:6" ht="15.75" customHeight="1" x14ac:dyDescent="0.25">
      <c r="A22" s="198" t="s">
        <v>658</v>
      </c>
      <c r="B22" s="197" t="s">
        <v>659</v>
      </c>
      <c r="F22" s="198" t="s">
        <v>660</v>
      </c>
    </row>
    <row r="23" spans="1:6" ht="15.75" customHeight="1" x14ac:dyDescent="0.25">
      <c r="A23" s="198" t="s">
        <v>661</v>
      </c>
      <c r="B23" s="197" t="s">
        <v>610</v>
      </c>
      <c r="F23" s="198" t="s">
        <v>662</v>
      </c>
    </row>
    <row r="24" spans="1:6" ht="15.75" customHeight="1" x14ac:dyDescent="0.25">
      <c r="A24" s="198" t="s">
        <v>663</v>
      </c>
      <c r="B24" s="197" t="s">
        <v>610</v>
      </c>
      <c r="F24" s="198" t="s">
        <v>664</v>
      </c>
    </row>
    <row r="25" spans="1:6" ht="15.75" customHeight="1" x14ac:dyDescent="0.25">
      <c r="A25" s="198" t="s">
        <v>665</v>
      </c>
      <c r="B25" s="197" t="s">
        <v>666</v>
      </c>
      <c r="F25" s="198" t="s">
        <v>667</v>
      </c>
    </row>
    <row r="26" spans="1:6" ht="15.75" customHeight="1" x14ac:dyDescent="0.25">
      <c r="A26" s="198" t="s">
        <v>668</v>
      </c>
      <c r="B26" s="197" t="s">
        <v>669</v>
      </c>
      <c r="F26" s="198" t="s">
        <v>670</v>
      </c>
    </row>
    <row r="27" spans="1:6" ht="15.75" customHeight="1" x14ac:dyDescent="0.25">
      <c r="A27" s="198" t="s">
        <v>671</v>
      </c>
      <c r="B27" s="197" t="s">
        <v>645</v>
      </c>
      <c r="F27" s="198" t="s">
        <v>672</v>
      </c>
    </row>
    <row r="28" spans="1:6" ht="15.75" customHeight="1" x14ac:dyDescent="0.25">
      <c r="A28" s="198" t="s">
        <v>673</v>
      </c>
      <c r="B28" s="197" t="s">
        <v>674</v>
      </c>
      <c r="F28" s="198" t="s">
        <v>675</v>
      </c>
    </row>
    <row r="29" spans="1:6" ht="15.75" customHeight="1" x14ac:dyDescent="0.25">
      <c r="A29" s="198" t="s">
        <v>676</v>
      </c>
      <c r="B29" s="197" t="s">
        <v>610</v>
      </c>
      <c r="F29" s="198" t="s">
        <v>677</v>
      </c>
    </row>
    <row r="30" spans="1:6" ht="15.75" customHeight="1" x14ac:dyDescent="0.25">
      <c r="A30" s="198" t="s">
        <v>678</v>
      </c>
      <c r="B30" s="197" t="s">
        <v>679</v>
      </c>
      <c r="C30" s="197" t="s">
        <v>680</v>
      </c>
      <c r="F30" s="198" t="s">
        <v>681</v>
      </c>
    </row>
    <row r="31" spans="1:6" ht="15.75" customHeight="1" x14ac:dyDescent="0.25">
      <c r="A31" s="198" t="s">
        <v>682</v>
      </c>
      <c r="B31" s="197" t="s">
        <v>610</v>
      </c>
      <c r="F31" s="198" t="s">
        <v>683</v>
      </c>
    </row>
    <row r="32" spans="1:6" ht="15.75" customHeight="1" x14ac:dyDescent="0.25">
      <c r="A32" s="198" t="s">
        <v>684</v>
      </c>
      <c r="B32" s="197" t="s">
        <v>685</v>
      </c>
      <c r="C32" s="197" t="s">
        <v>686</v>
      </c>
      <c r="F32" s="198" t="s">
        <v>687</v>
      </c>
    </row>
    <row r="33" spans="1:6" ht="15.75" customHeight="1" x14ac:dyDescent="0.25">
      <c r="A33" s="198" t="s">
        <v>688</v>
      </c>
      <c r="B33" s="197" t="s">
        <v>610</v>
      </c>
      <c r="F33" s="198" t="s">
        <v>689</v>
      </c>
    </row>
    <row r="34" spans="1:6" ht="15.75" customHeight="1" x14ac:dyDescent="0.25">
      <c r="A34" s="198" t="s">
        <v>690</v>
      </c>
      <c r="B34" s="197" t="s">
        <v>691</v>
      </c>
      <c r="C34" s="197" t="s">
        <v>692</v>
      </c>
      <c r="F34" s="198" t="s">
        <v>693</v>
      </c>
    </row>
    <row r="35" spans="1:6" ht="15.75" customHeight="1" x14ac:dyDescent="0.25">
      <c r="A35" s="198" t="s">
        <v>694</v>
      </c>
      <c r="B35" s="197" t="s">
        <v>645</v>
      </c>
      <c r="F35" s="198" t="s">
        <v>695</v>
      </c>
    </row>
    <row r="36" spans="1:6" ht="15.75" customHeight="1" x14ac:dyDescent="0.25">
      <c r="A36" s="198" t="s">
        <v>696</v>
      </c>
      <c r="B36" s="197" t="s">
        <v>697</v>
      </c>
      <c r="F36" s="198" t="s">
        <v>698</v>
      </c>
    </row>
    <row r="37" spans="1:6" ht="15.75" customHeight="1" x14ac:dyDescent="0.25">
      <c r="A37" s="198" t="s">
        <v>699</v>
      </c>
      <c r="B37" s="197" t="s">
        <v>650</v>
      </c>
      <c r="F37" s="198" t="s">
        <v>700</v>
      </c>
    </row>
    <row r="38" spans="1:6" ht="15.75" customHeight="1" x14ac:dyDescent="0.25">
      <c r="A38" s="198" t="s">
        <v>701</v>
      </c>
      <c r="B38" s="197" t="s">
        <v>610</v>
      </c>
      <c r="F38" s="198" t="s">
        <v>702</v>
      </c>
    </row>
    <row r="39" spans="1:6" ht="15.75" customHeight="1" x14ac:dyDescent="0.25">
      <c r="A39" s="198" t="s">
        <v>703</v>
      </c>
      <c r="B39" s="197" t="s">
        <v>704</v>
      </c>
      <c r="C39" s="197" t="s">
        <v>705</v>
      </c>
      <c r="F39" s="198" t="s">
        <v>706</v>
      </c>
    </row>
    <row r="40" spans="1:6" ht="15.75" customHeight="1" x14ac:dyDescent="0.25">
      <c r="A40" s="198" t="s">
        <v>707</v>
      </c>
      <c r="B40" s="197" t="s">
        <v>610</v>
      </c>
      <c r="F40" s="198" t="s">
        <v>708</v>
      </c>
    </row>
    <row r="41" spans="1:6" ht="15.75" customHeight="1" x14ac:dyDescent="0.25">
      <c r="A41" s="198" t="s">
        <v>709</v>
      </c>
      <c r="B41" s="197" t="s">
        <v>610</v>
      </c>
      <c r="F41" s="198" t="s">
        <v>710</v>
      </c>
    </row>
    <row r="42" spans="1:6" ht="15.75" customHeight="1" x14ac:dyDescent="0.25">
      <c r="A42" s="198" t="s">
        <v>711</v>
      </c>
      <c r="B42" s="197" t="s">
        <v>610</v>
      </c>
      <c r="F42" s="198" t="s">
        <v>712</v>
      </c>
    </row>
    <row r="43" spans="1:6" ht="15.75" customHeight="1" x14ac:dyDescent="0.25">
      <c r="A43" s="198" t="s">
        <v>713</v>
      </c>
      <c r="B43" s="197" t="s">
        <v>714</v>
      </c>
      <c r="C43" s="197" t="s">
        <v>686</v>
      </c>
      <c r="F43" s="198" t="s">
        <v>715</v>
      </c>
    </row>
    <row r="44" spans="1:6" ht="15.75" customHeight="1" x14ac:dyDescent="0.25">
      <c r="A44" s="198" t="s">
        <v>716</v>
      </c>
      <c r="B44" s="197" t="s">
        <v>610</v>
      </c>
      <c r="F44" s="198" t="s">
        <v>717</v>
      </c>
    </row>
    <row r="45" spans="1:6" ht="15.75" customHeight="1" x14ac:dyDescent="0.25">
      <c r="A45" s="198" t="s">
        <v>718</v>
      </c>
      <c r="B45" s="197" t="s">
        <v>719</v>
      </c>
      <c r="F45" s="198" t="s">
        <v>720</v>
      </c>
    </row>
    <row r="46" spans="1:6" ht="15.75" customHeight="1" x14ac:dyDescent="0.25">
      <c r="A46" s="198" t="s">
        <v>721</v>
      </c>
      <c r="B46" s="197" t="s">
        <v>610</v>
      </c>
      <c r="F46" s="198" t="s">
        <v>722</v>
      </c>
    </row>
    <row r="47" spans="1:6" ht="15.75" customHeight="1" x14ac:dyDescent="0.25">
      <c r="A47" s="198" t="s">
        <v>723</v>
      </c>
      <c r="B47" s="197" t="s">
        <v>626</v>
      </c>
      <c r="C47" s="197" t="s">
        <v>724</v>
      </c>
      <c r="F47" s="198" t="s">
        <v>725</v>
      </c>
    </row>
    <row r="48" spans="1:6" ht="15.75" customHeight="1" x14ac:dyDescent="0.25">
      <c r="A48" s="198" t="s">
        <v>726</v>
      </c>
      <c r="B48" s="197" t="s">
        <v>626</v>
      </c>
      <c r="C48" s="197" t="s">
        <v>727</v>
      </c>
      <c r="D48" s="197" t="s">
        <v>728</v>
      </c>
      <c r="E48" s="197" t="s">
        <v>729</v>
      </c>
      <c r="F48" s="198" t="s">
        <v>730</v>
      </c>
    </row>
    <row r="49" spans="1:6" ht="15.75" customHeight="1" x14ac:dyDescent="0.25">
      <c r="A49" s="198" t="s">
        <v>731</v>
      </c>
      <c r="B49" s="197" t="s">
        <v>610</v>
      </c>
      <c r="F49" s="198" t="s">
        <v>732</v>
      </c>
    </row>
    <row r="50" spans="1:6" ht="15.75" customHeight="1" x14ac:dyDescent="0.25">
      <c r="A50" s="198" t="s">
        <v>733</v>
      </c>
      <c r="B50" s="197" t="s">
        <v>734</v>
      </c>
      <c r="C50" s="197" t="s">
        <v>686</v>
      </c>
      <c r="F50" s="198" t="s">
        <v>735</v>
      </c>
    </row>
    <row r="51" spans="1:6" ht="15.75" customHeight="1" x14ac:dyDescent="0.25">
      <c r="A51" s="198" t="s">
        <v>736</v>
      </c>
      <c r="B51" s="197" t="s">
        <v>737</v>
      </c>
      <c r="F51" s="198" t="s">
        <v>738</v>
      </c>
    </row>
    <row r="52" spans="1:6" ht="15.75" customHeight="1" x14ac:dyDescent="0.25">
      <c r="A52" s="198" t="s">
        <v>739</v>
      </c>
      <c r="B52" s="197" t="s">
        <v>740</v>
      </c>
      <c r="C52" s="197" t="s">
        <v>741</v>
      </c>
      <c r="D52" s="197" t="s">
        <v>742</v>
      </c>
      <c r="E52" s="197" t="s">
        <v>743</v>
      </c>
      <c r="F52" s="198" t="s">
        <v>744</v>
      </c>
    </row>
    <row r="53" spans="1:6" ht="15.75" customHeight="1" x14ac:dyDescent="0.25">
      <c r="A53" s="198" t="s">
        <v>745</v>
      </c>
      <c r="B53" s="197" t="s">
        <v>746</v>
      </c>
      <c r="C53" s="197" t="s">
        <v>747</v>
      </c>
      <c r="D53" s="197" t="s">
        <v>748</v>
      </c>
      <c r="F53" s="198" t="s">
        <v>749</v>
      </c>
    </row>
    <row r="54" spans="1:6" ht="15.75" customHeight="1" x14ac:dyDescent="0.25">
      <c r="A54" s="198" t="s">
        <v>750</v>
      </c>
      <c r="B54" s="197" t="s">
        <v>751</v>
      </c>
      <c r="F54" s="198" t="s">
        <v>752</v>
      </c>
    </row>
    <row r="55" spans="1:6" ht="15.75" customHeight="1" x14ac:dyDescent="0.25">
      <c r="A55" s="198" t="s">
        <v>753</v>
      </c>
      <c r="B55" s="197" t="s">
        <v>754</v>
      </c>
      <c r="C55" s="197" t="s">
        <v>755</v>
      </c>
      <c r="D55" s="197" t="s">
        <v>756</v>
      </c>
      <c r="F55" s="198" t="s">
        <v>757</v>
      </c>
    </row>
    <row r="56" spans="1:6" ht="15.75" customHeight="1" x14ac:dyDescent="0.25">
      <c r="A56" s="198" t="s">
        <v>758</v>
      </c>
      <c r="B56" s="197" t="s">
        <v>759</v>
      </c>
      <c r="C56" s="197" t="s">
        <v>755</v>
      </c>
      <c r="D56" s="197" t="s">
        <v>760</v>
      </c>
      <c r="E56" s="197" t="s">
        <v>761</v>
      </c>
      <c r="F56" s="198" t="s">
        <v>762</v>
      </c>
    </row>
    <row r="57" spans="1:6" ht="15.75" customHeight="1" x14ac:dyDescent="0.25">
      <c r="A57" s="198" t="s">
        <v>763</v>
      </c>
      <c r="B57" s="197" t="s">
        <v>764</v>
      </c>
      <c r="F57" s="198" t="s">
        <v>765</v>
      </c>
    </row>
    <row r="58" spans="1:6" ht="15.75" customHeight="1" x14ac:dyDescent="0.25">
      <c r="A58" s="198" t="s">
        <v>766</v>
      </c>
      <c r="B58" s="197" t="s">
        <v>767</v>
      </c>
      <c r="C58" s="197" t="s">
        <v>768</v>
      </c>
      <c r="D58" s="197" t="s">
        <v>769</v>
      </c>
      <c r="E58" s="197" t="s">
        <v>770</v>
      </c>
      <c r="F58" s="198" t="s">
        <v>771</v>
      </c>
    </row>
    <row r="59" spans="1:6" ht="15.75" customHeight="1" x14ac:dyDescent="0.25">
      <c r="A59" s="198" t="s">
        <v>772</v>
      </c>
      <c r="B59" s="197" t="s">
        <v>773</v>
      </c>
      <c r="C59" s="197" t="s">
        <v>769</v>
      </c>
      <c r="D59" s="197" t="s">
        <v>631</v>
      </c>
      <c r="F59" s="198" t="s">
        <v>774</v>
      </c>
    </row>
    <row r="60" spans="1:6" ht="15.75" customHeight="1" x14ac:dyDescent="0.25">
      <c r="A60" s="198" t="s">
        <v>775</v>
      </c>
      <c r="B60" s="197" t="s">
        <v>773</v>
      </c>
      <c r="C60" s="197" t="s">
        <v>769</v>
      </c>
      <c r="D60" s="197" t="s">
        <v>776</v>
      </c>
      <c r="E60" s="197" t="s">
        <v>705</v>
      </c>
      <c r="F60" s="198" t="s">
        <v>777</v>
      </c>
    </row>
    <row r="61" spans="1:6" ht="15.75" customHeight="1" x14ac:dyDescent="0.25">
      <c r="A61" s="198" t="s">
        <v>778</v>
      </c>
      <c r="B61" s="197" t="s">
        <v>773</v>
      </c>
      <c r="C61" s="197" t="s">
        <v>779</v>
      </c>
      <c r="F61" s="198" t="s">
        <v>780</v>
      </c>
    </row>
    <row r="62" spans="1:6" ht="15.75" customHeight="1" x14ac:dyDescent="0.25">
      <c r="A62" s="198" t="s">
        <v>781</v>
      </c>
      <c r="B62" s="197" t="s">
        <v>782</v>
      </c>
      <c r="C62" s="197" t="s">
        <v>783</v>
      </c>
      <c r="D62" s="197" t="s">
        <v>784</v>
      </c>
      <c r="F62" s="198" t="s">
        <v>785</v>
      </c>
    </row>
    <row r="63" spans="1:6" ht="15.75" customHeight="1" x14ac:dyDescent="0.25">
      <c r="A63" s="198" t="s">
        <v>786</v>
      </c>
      <c r="B63" s="197" t="s">
        <v>773</v>
      </c>
      <c r="C63" s="197" t="s">
        <v>769</v>
      </c>
      <c r="D63" s="197" t="s">
        <v>631</v>
      </c>
      <c r="F63" s="198" t="s">
        <v>787</v>
      </c>
    </row>
    <row r="64" spans="1:6" ht="15.75" customHeight="1" x14ac:dyDescent="0.25">
      <c r="A64" s="198" t="s">
        <v>788</v>
      </c>
      <c r="B64" s="197" t="s">
        <v>610</v>
      </c>
      <c r="F64" s="198" t="s">
        <v>789</v>
      </c>
    </row>
    <row r="65" spans="1:6" ht="15.75" customHeight="1" x14ac:dyDescent="0.25">
      <c r="A65" s="198" t="s">
        <v>790</v>
      </c>
      <c r="B65" s="197" t="s">
        <v>791</v>
      </c>
      <c r="F65" s="198" t="s">
        <v>792</v>
      </c>
    </row>
    <row r="66" spans="1:6" ht="15.75" customHeight="1" x14ac:dyDescent="0.25">
      <c r="A66" s="198" t="s">
        <v>793</v>
      </c>
      <c r="B66" s="197" t="s">
        <v>794</v>
      </c>
      <c r="F66" s="198" t="s">
        <v>795</v>
      </c>
    </row>
    <row r="67" spans="1:6" ht="15.75" customHeight="1" x14ac:dyDescent="0.25">
      <c r="A67" s="198" t="s">
        <v>796</v>
      </c>
      <c r="B67" s="197" t="s">
        <v>610</v>
      </c>
      <c r="F67" s="198" t="s">
        <v>797</v>
      </c>
    </row>
    <row r="68" spans="1:6" ht="15.75" customHeight="1" x14ac:dyDescent="0.25">
      <c r="A68" s="198" t="s">
        <v>798</v>
      </c>
      <c r="B68" s="197" t="s">
        <v>799</v>
      </c>
      <c r="F68" s="198" t="s">
        <v>800</v>
      </c>
    </row>
    <row r="69" spans="1:6" ht="15.75" customHeight="1" x14ac:dyDescent="0.25">
      <c r="A69" s="198" t="s">
        <v>801</v>
      </c>
      <c r="B69" s="197" t="s">
        <v>802</v>
      </c>
      <c r="F69" s="198" t="s">
        <v>803</v>
      </c>
    </row>
    <row r="70" spans="1:6" ht="15.75" customHeight="1" x14ac:dyDescent="0.25">
      <c r="A70" s="198" t="s">
        <v>804</v>
      </c>
      <c r="B70" s="197" t="s">
        <v>645</v>
      </c>
      <c r="F70" s="198" t="s">
        <v>805</v>
      </c>
    </row>
    <row r="71" spans="1:6" ht="15.75" customHeight="1" x14ac:dyDescent="0.25">
      <c r="A71" s="198" t="s">
        <v>806</v>
      </c>
      <c r="B71" s="197" t="s">
        <v>610</v>
      </c>
      <c r="F71" s="198" t="s">
        <v>807</v>
      </c>
    </row>
    <row r="72" spans="1:6" ht="15.75" customHeight="1" x14ac:dyDescent="0.25">
      <c r="A72" s="198" t="s">
        <v>808</v>
      </c>
      <c r="B72" s="197" t="s">
        <v>610</v>
      </c>
      <c r="F72" s="198" t="s">
        <v>809</v>
      </c>
    </row>
    <row r="73" spans="1:6" ht="15.75" customHeight="1" x14ac:dyDescent="0.25">
      <c r="A73" s="198" t="s">
        <v>810</v>
      </c>
      <c r="B73" s="197" t="s">
        <v>811</v>
      </c>
      <c r="F73" s="198" t="s">
        <v>812</v>
      </c>
    </row>
    <row r="74" spans="1:6" ht="15.75" customHeight="1" x14ac:dyDescent="0.25">
      <c r="A74" s="198" t="s">
        <v>813</v>
      </c>
      <c r="B74" s="197" t="s">
        <v>773</v>
      </c>
      <c r="C74" s="197" t="s">
        <v>705</v>
      </c>
      <c r="F74" s="198" t="s">
        <v>814</v>
      </c>
    </row>
    <row r="75" spans="1:6" ht="15.75" customHeight="1" x14ac:dyDescent="0.25">
      <c r="A75" s="198" t="s">
        <v>815</v>
      </c>
      <c r="B75" s="197" t="s">
        <v>610</v>
      </c>
      <c r="F75" s="198" t="s">
        <v>816</v>
      </c>
    </row>
    <row r="76" spans="1:6" ht="15.75" customHeight="1" x14ac:dyDescent="0.25">
      <c r="A76" s="198" t="s">
        <v>817</v>
      </c>
      <c r="B76" s="197" t="s">
        <v>818</v>
      </c>
      <c r="F76" s="198" t="s">
        <v>819</v>
      </c>
    </row>
    <row r="77" spans="1:6" ht="15.75" customHeight="1" x14ac:dyDescent="0.25">
      <c r="A77" s="198" t="s">
        <v>820</v>
      </c>
      <c r="B77" s="197" t="s">
        <v>626</v>
      </c>
      <c r="C77" s="197" t="s">
        <v>821</v>
      </c>
      <c r="D77" s="197" t="s">
        <v>822</v>
      </c>
      <c r="F77" s="198" t="s">
        <v>823</v>
      </c>
    </row>
    <row r="78" spans="1:6" ht="15.75" customHeight="1" x14ac:dyDescent="0.25">
      <c r="A78" s="198" t="s">
        <v>615</v>
      </c>
      <c r="B78" s="197" t="s">
        <v>616</v>
      </c>
      <c r="F78" s="198" t="s">
        <v>617</v>
      </c>
    </row>
    <row r="79" spans="1:6" ht="15.75" customHeight="1" x14ac:dyDescent="0.25">
      <c r="A79" s="198" t="s">
        <v>824</v>
      </c>
      <c r="B79" s="197" t="s">
        <v>610</v>
      </c>
      <c r="F79" s="198" t="s">
        <v>825</v>
      </c>
    </row>
    <row r="80" spans="1:6" ht="15.75" customHeight="1" x14ac:dyDescent="0.25">
      <c r="A80" s="198" t="s">
        <v>826</v>
      </c>
      <c r="B80" s="197" t="s">
        <v>827</v>
      </c>
      <c r="C80" s="197" t="s">
        <v>828</v>
      </c>
      <c r="F80" s="198" t="s">
        <v>829</v>
      </c>
    </row>
    <row r="81" spans="1:6" ht="15.75" customHeight="1" x14ac:dyDescent="0.25">
      <c r="A81" s="198" t="s">
        <v>830</v>
      </c>
      <c r="B81" s="197" t="s">
        <v>610</v>
      </c>
      <c r="F81" s="198" t="s">
        <v>831</v>
      </c>
    </row>
    <row r="82" spans="1:6" ht="15.75" customHeight="1" x14ac:dyDescent="0.25">
      <c r="A82" s="198" t="s">
        <v>832</v>
      </c>
      <c r="B82" s="197" t="s">
        <v>830</v>
      </c>
      <c r="F82" s="198" t="s">
        <v>833</v>
      </c>
    </row>
    <row r="83" spans="1:6" ht="15.75" customHeight="1" x14ac:dyDescent="0.25">
      <c r="A83" s="198" t="s">
        <v>834</v>
      </c>
      <c r="B83" s="197" t="s">
        <v>835</v>
      </c>
      <c r="F83" s="198" t="s">
        <v>836</v>
      </c>
    </row>
    <row r="84" spans="1:6" ht="15.75" customHeight="1" x14ac:dyDescent="0.25">
      <c r="A84" s="198" t="s">
        <v>837</v>
      </c>
      <c r="B84" s="197" t="s">
        <v>645</v>
      </c>
      <c r="F84" s="198" t="s">
        <v>838</v>
      </c>
    </row>
    <row r="85" spans="1:6" ht="15.75" customHeight="1" x14ac:dyDescent="0.25">
      <c r="A85" s="198" t="s">
        <v>839</v>
      </c>
      <c r="B85" s="197" t="s">
        <v>610</v>
      </c>
      <c r="F85" s="198" t="s">
        <v>840</v>
      </c>
    </row>
    <row r="86" spans="1:6" ht="15.75" customHeight="1" x14ac:dyDescent="0.25">
      <c r="A86" s="198" t="s">
        <v>841</v>
      </c>
      <c r="B86" s="197" t="s">
        <v>842</v>
      </c>
      <c r="F86" s="198" t="s">
        <v>843</v>
      </c>
    </row>
    <row r="87" spans="1:6" ht="15.75" customHeight="1" x14ac:dyDescent="0.25">
      <c r="A87" s="198" t="s">
        <v>844</v>
      </c>
      <c r="B87" s="197" t="s">
        <v>645</v>
      </c>
      <c r="F87" s="198" t="s">
        <v>845</v>
      </c>
    </row>
    <row r="88" spans="1:6" ht="15.75" customHeight="1" x14ac:dyDescent="0.25">
      <c r="A88" s="198" t="s">
        <v>846</v>
      </c>
      <c r="B88" s="197" t="s">
        <v>847</v>
      </c>
      <c r="C88" s="197" t="s">
        <v>848</v>
      </c>
      <c r="D88" s="197" t="s">
        <v>705</v>
      </c>
      <c r="F88" s="198" t="s">
        <v>849</v>
      </c>
    </row>
    <row r="89" spans="1:6" ht="15.75" customHeight="1" x14ac:dyDescent="0.25">
      <c r="A89" s="198" t="s">
        <v>850</v>
      </c>
      <c r="B89" s="197" t="s">
        <v>679</v>
      </c>
      <c r="C89" s="197" t="s">
        <v>851</v>
      </c>
      <c r="F89" s="198" t="s">
        <v>852</v>
      </c>
    </row>
    <row r="90" spans="1:6" ht="15.75" customHeight="1" x14ac:dyDescent="0.25">
      <c r="A90" s="198" t="s">
        <v>853</v>
      </c>
      <c r="B90" s="197" t="s">
        <v>645</v>
      </c>
      <c r="F90" s="198" t="s">
        <v>854</v>
      </c>
    </row>
    <row r="91" spans="1:6" ht="15.75" customHeight="1" x14ac:dyDescent="0.25">
      <c r="A91" s="198" t="s">
        <v>855</v>
      </c>
      <c r="B91" s="197" t="s">
        <v>634</v>
      </c>
      <c r="F91" s="198" t="s">
        <v>856</v>
      </c>
    </row>
    <row r="92" spans="1:6" ht="15.75" customHeight="1" x14ac:dyDescent="0.25">
      <c r="A92" s="198" t="s">
        <v>857</v>
      </c>
      <c r="B92" s="197" t="s">
        <v>858</v>
      </c>
      <c r="C92" s="197" t="s">
        <v>641</v>
      </c>
      <c r="D92" s="197" t="s">
        <v>859</v>
      </c>
      <c r="F92" s="198" t="s">
        <v>860</v>
      </c>
    </row>
    <row r="93" spans="1:6" ht="15.75" customHeight="1" x14ac:dyDescent="0.25">
      <c r="A93" s="198" t="s">
        <v>861</v>
      </c>
      <c r="B93" s="197" t="s">
        <v>610</v>
      </c>
      <c r="F93" s="198" t="s">
        <v>862</v>
      </c>
    </row>
    <row r="94" spans="1:6" ht="15.75" customHeight="1" x14ac:dyDescent="0.25">
      <c r="A94" s="198" t="s">
        <v>863</v>
      </c>
      <c r="B94" s="197" t="s">
        <v>674</v>
      </c>
      <c r="F94" s="198" t="s">
        <v>864</v>
      </c>
    </row>
    <row r="95" spans="1:6" ht="15.75" customHeight="1" x14ac:dyDescent="0.25">
      <c r="A95" s="198" t="s">
        <v>865</v>
      </c>
      <c r="B95" s="197" t="s">
        <v>759</v>
      </c>
      <c r="C95" s="197" t="s">
        <v>866</v>
      </c>
      <c r="F95" s="198" t="s">
        <v>867</v>
      </c>
    </row>
    <row r="96" spans="1:6" ht="15.75" customHeight="1" x14ac:dyDescent="0.25">
      <c r="A96" s="198" t="s">
        <v>868</v>
      </c>
      <c r="B96" s="197" t="s">
        <v>869</v>
      </c>
      <c r="F96" s="198" t="s">
        <v>870</v>
      </c>
    </row>
    <row r="97" spans="1:6" ht="15.75" customHeight="1" x14ac:dyDescent="0.25">
      <c r="A97" s="198" t="s">
        <v>871</v>
      </c>
      <c r="B97" s="197" t="s">
        <v>872</v>
      </c>
      <c r="F97" s="198" t="s">
        <v>873</v>
      </c>
    </row>
    <row r="98" spans="1:6" ht="15.75" customHeight="1" x14ac:dyDescent="0.25">
      <c r="A98" s="198" t="s">
        <v>874</v>
      </c>
      <c r="B98" s="197" t="s">
        <v>875</v>
      </c>
      <c r="C98" s="197" t="s">
        <v>876</v>
      </c>
      <c r="F98" s="198" t="s">
        <v>877</v>
      </c>
    </row>
    <row r="99" spans="1:6" ht="15.75" customHeight="1" x14ac:dyDescent="0.25">
      <c r="A99" s="198" t="s">
        <v>878</v>
      </c>
      <c r="B99" s="197" t="s">
        <v>879</v>
      </c>
      <c r="C99" s="197" t="s">
        <v>828</v>
      </c>
      <c r="F99" s="198" t="s">
        <v>880</v>
      </c>
    </row>
    <row r="100" spans="1:6" ht="15.75" customHeight="1" x14ac:dyDescent="0.25">
      <c r="A100" s="199"/>
    </row>
    <row r="101" spans="1:6" ht="15.75" customHeight="1" x14ac:dyDescent="0.25"/>
    <row r="102" spans="1:6" ht="15.75" customHeight="1" x14ac:dyDescent="0.25"/>
  </sheetData>
  <sheetProtection algorithmName="SHA-512" hashValue="ni4OAMVVHH+TvfPLyt9Ab/uvdf+OJn4fNPKBqTqwbNUwJq4vrS4CWGvRJxwnfYHqqNr+9HmIHorJkWr9DhC9dA==" saltValue="J2kjZuZTmBcL9NWtCUBqGg==" spinCount="100000" sheet="1" objects="1" scenarios="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Y71"/>
  <sheetViews>
    <sheetView workbookViewId="0">
      <pane ySplit="1" topLeftCell="A2" activePane="bottomLeft" state="frozen"/>
      <selection pane="bottomLeft" activeCell="B12" sqref="B12"/>
    </sheetView>
  </sheetViews>
  <sheetFormatPr defaultRowHeight="12.75" x14ac:dyDescent="0.2"/>
  <cols>
    <col min="1" max="16384" width="9.140625" style="5"/>
  </cols>
  <sheetData>
    <row r="1" spans="1:25" ht="76.5" x14ac:dyDescent="0.2">
      <c r="A1" s="21"/>
      <c r="B1" s="60" t="s">
        <v>127</v>
      </c>
      <c r="C1" s="61" t="s">
        <v>128</v>
      </c>
      <c r="D1" s="60" t="s">
        <v>189</v>
      </c>
      <c r="E1" s="61" t="s">
        <v>132</v>
      </c>
      <c r="F1" s="60" t="s">
        <v>311</v>
      </c>
      <c r="G1" s="61" t="s">
        <v>130</v>
      </c>
      <c r="H1" s="60" t="s">
        <v>131</v>
      </c>
      <c r="I1" s="61" t="s">
        <v>215</v>
      </c>
      <c r="J1" s="121" t="s">
        <v>413</v>
      </c>
      <c r="K1" s="120" t="s">
        <v>414</v>
      </c>
      <c r="L1" s="121" t="s">
        <v>416</v>
      </c>
      <c r="M1" s="120" t="s">
        <v>417</v>
      </c>
      <c r="N1" s="121" t="s">
        <v>418</v>
      </c>
      <c r="O1" s="120" t="s">
        <v>419</v>
      </c>
      <c r="P1" s="121" t="s">
        <v>420</v>
      </c>
      <c r="Q1" s="120" t="s">
        <v>421</v>
      </c>
      <c r="R1" s="121" t="s">
        <v>422</v>
      </c>
      <c r="S1" s="120" t="s">
        <v>423</v>
      </c>
      <c r="T1" s="121" t="s">
        <v>424</v>
      </c>
      <c r="U1" s="120" t="s">
        <v>425</v>
      </c>
      <c r="V1" s="121" t="s">
        <v>426</v>
      </c>
      <c r="W1" s="120" t="s">
        <v>427</v>
      </c>
      <c r="X1" s="121" t="s">
        <v>428</v>
      </c>
      <c r="Y1" s="120" t="s">
        <v>429</v>
      </c>
    </row>
    <row r="2" spans="1:25" ht="15" x14ac:dyDescent="0.2">
      <c r="A2" s="59" t="s">
        <v>0</v>
      </c>
      <c r="B2" s="26"/>
      <c r="C2" s="55">
        <v>0</v>
      </c>
      <c r="D2" s="26">
        <v>2</v>
      </c>
      <c r="E2" s="55">
        <v>2</v>
      </c>
      <c r="F2" s="26"/>
      <c r="G2" s="55"/>
      <c r="H2" s="26">
        <v>2</v>
      </c>
      <c r="I2" s="55">
        <v>-2</v>
      </c>
      <c r="J2" s="26"/>
      <c r="K2" s="116"/>
      <c r="L2" s="115">
        <v>-2</v>
      </c>
      <c r="M2" s="116">
        <v>-2</v>
      </c>
      <c r="N2" s="115">
        <v>0</v>
      </c>
      <c r="O2" s="116">
        <v>0</v>
      </c>
      <c r="P2" s="115">
        <v>-2</v>
      </c>
      <c r="Q2" s="116"/>
      <c r="R2" s="115"/>
      <c r="S2" s="116"/>
      <c r="T2" s="115">
        <v>4</v>
      </c>
      <c r="U2" s="116">
        <v>2</v>
      </c>
      <c r="V2" s="115">
        <v>0</v>
      </c>
      <c r="W2" s="116"/>
      <c r="X2" s="115">
        <v>-2</v>
      </c>
      <c r="Y2" s="116">
        <v>-2</v>
      </c>
    </row>
    <row r="3" spans="1:25" ht="15" x14ac:dyDescent="0.2">
      <c r="A3" s="59" t="s">
        <v>1</v>
      </c>
      <c r="B3" s="26">
        <v>2</v>
      </c>
      <c r="C3" s="55">
        <v>0</v>
      </c>
      <c r="D3" s="26"/>
      <c r="E3" s="55"/>
      <c r="F3" s="26"/>
      <c r="G3" s="55"/>
      <c r="H3" s="26"/>
      <c r="I3" s="55">
        <v>2</v>
      </c>
      <c r="J3" s="26"/>
      <c r="K3" s="116">
        <v>2</v>
      </c>
      <c r="L3" s="115"/>
      <c r="M3" s="116"/>
      <c r="N3" s="115">
        <v>0</v>
      </c>
      <c r="O3" s="116">
        <v>0</v>
      </c>
      <c r="P3" s="115">
        <v>2</v>
      </c>
      <c r="Q3" s="116"/>
      <c r="R3" s="115"/>
      <c r="S3" s="116"/>
      <c r="T3" s="115">
        <v>-2</v>
      </c>
      <c r="U3" s="116"/>
      <c r="V3" s="115">
        <v>0</v>
      </c>
      <c r="W3" s="116">
        <v>2</v>
      </c>
      <c r="X3" s="115">
        <v>2</v>
      </c>
      <c r="Y3" s="116">
        <v>2</v>
      </c>
    </row>
    <row r="4" spans="1:25" ht="15" x14ac:dyDescent="0.2">
      <c r="A4" s="59" t="s">
        <v>152</v>
      </c>
      <c r="B4" s="26"/>
      <c r="C4" s="55">
        <v>0</v>
      </c>
      <c r="D4" s="26"/>
      <c r="E4" s="55"/>
      <c r="F4" s="26">
        <v>-2</v>
      </c>
      <c r="G4" s="55">
        <v>2</v>
      </c>
      <c r="H4" s="26">
        <v>2</v>
      </c>
      <c r="I4" s="55"/>
      <c r="J4" s="26">
        <v>2</v>
      </c>
      <c r="K4" s="116">
        <v>-2</v>
      </c>
      <c r="L4" s="115">
        <v>2</v>
      </c>
      <c r="M4" s="116">
        <v>2</v>
      </c>
      <c r="N4" s="115">
        <v>0</v>
      </c>
      <c r="O4" s="116">
        <v>0</v>
      </c>
      <c r="P4" s="115"/>
      <c r="Q4" s="116">
        <v>2</v>
      </c>
      <c r="R4" s="115">
        <v>2</v>
      </c>
      <c r="S4" s="116"/>
      <c r="T4" s="115"/>
      <c r="U4" s="116">
        <v>-2</v>
      </c>
      <c r="V4" s="115">
        <v>0</v>
      </c>
      <c r="W4" s="116"/>
      <c r="X4" s="115"/>
      <c r="Y4" s="116"/>
    </row>
    <row r="5" spans="1:25" ht="15" x14ac:dyDescent="0.2">
      <c r="A5" s="59" t="s">
        <v>2</v>
      </c>
      <c r="B5" s="26">
        <v>2</v>
      </c>
      <c r="C5" s="55">
        <v>0</v>
      </c>
      <c r="D5" s="26">
        <v>-2</v>
      </c>
      <c r="E5" s="55"/>
      <c r="F5" s="26">
        <v>2</v>
      </c>
      <c r="G5" s="55"/>
      <c r="H5" s="26">
        <v>-2</v>
      </c>
      <c r="I5" s="55">
        <v>2</v>
      </c>
      <c r="J5" s="26"/>
      <c r="K5" s="116">
        <v>2</v>
      </c>
      <c r="L5" s="115"/>
      <c r="M5" s="116">
        <v>2</v>
      </c>
      <c r="N5" s="115">
        <v>0</v>
      </c>
      <c r="O5" s="116">
        <v>0</v>
      </c>
      <c r="P5" s="115"/>
      <c r="Q5" s="116">
        <v>2</v>
      </c>
      <c r="R5" s="115">
        <v>2</v>
      </c>
      <c r="S5" s="116">
        <v>2</v>
      </c>
      <c r="T5" s="115">
        <v>-2</v>
      </c>
      <c r="U5" s="116">
        <v>2</v>
      </c>
      <c r="V5" s="115">
        <v>0</v>
      </c>
      <c r="W5" s="116"/>
      <c r="X5" s="115"/>
      <c r="Y5" s="116"/>
    </row>
    <row r="6" spans="1:25" ht="15" x14ac:dyDescent="0.2">
      <c r="A6" s="59" t="s">
        <v>53</v>
      </c>
      <c r="B6" s="26"/>
      <c r="C6" s="55">
        <v>0</v>
      </c>
      <c r="D6" s="26">
        <v>2</v>
      </c>
      <c r="E6" s="55">
        <v>-2</v>
      </c>
      <c r="F6" s="26"/>
      <c r="G6" s="55">
        <v>2</v>
      </c>
      <c r="H6" s="26"/>
      <c r="I6" s="55"/>
      <c r="J6" s="26">
        <v>2</v>
      </c>
      <c r="K6" s="116"/>
      <c r="L6" s="115"/>
      <c r="M6" s="116"/>
      <c r="N6" s="115">
        <v>0</v>
      </c>
      <c r="O6" s="116">
        <v>0</v>
      </c>
      <c r="P6" s="115"/>
      <c r="Q6" s="116"/>
      <c r="R6" s="115"/>
      <c r="S6" s="116">
        <v>2</v>
      </c>
      <c r="T6" s="115"/>
      <c r="U6" s="116"/>
      <c r="V6" s="115">
        <v>0</v>
      </c>
      <c r="W6" s="116">
        <v>-2</v>
      </c>
      <c r="X6" s="115">
        <v>2</v>
      </c>
      <c r="Y6" s="116"/>
    </row>
    <row r="7" spans="1:25" ht="15" x14ac:dyDescent="0.2">
      <c r="A7" s="59" t="s">
        <v>51</v>
      </c>
      <c r="B7" s="26">
        <v>-2</v>
      </c>
      <c r="C7" s="55">
        <v>0</v>
      </c>
      <c r="D7" s="26"/>
      <c r="E7" s="55">
        <v>2</v>
      </c>
      <c r="F7" s="26">
        <v>2</v>
      </c>
      <c r="G7" s="55">
        <v>-2</v>
      </c>
      <c r="H7" s="26"/>
      <c r="I7" s="55"/>
      <c r="J7" s="26">
        <v>-2</v>
      </c>
      <c r="K7" s="116"/>
      <c r="L7" s="115">
        <v>2</v>
      </c>
      <c r="M7" s="116"/>
      <c r="N7" s="115">
        <v>0</v>
      </c>
      <c r="O7" s="116">
        <v>0</v>
      </c>
      <c r="P7" s="115">
        <v>2</v>
      </c>
      <c r="Q7" s="116">
        <v>-2</v>
      </c>
      <c r="R7" s="115">
        <v>-2</v>
      </c>
      <c r="S7" s="116"/>
      <c r="T7" s="115"/>
      <c r="U7" s="116"/>
      <c r="V7" s="115">
        <v>0</v>
      </c>
      <c r="W7" s="116">
        <v>2</v>
      </c>
      <c r="X7" s="115"/>
      <c r="Y7" s="116">
        <v>2</v>
      </c>
    </row>
    <row r="8" spans="1:25" x14ac:dyDescent="0.2">
      <c r="A8" s="54" t="s">
        <v>317</v>
      </c>
      <c r="B8" s="35">
        <v>1</v>
      </c>
      <c r="C8" s="54"/>
      <c r="D8" s="35"/>
      <c r="E8" s="54"/>
      <c r="F8" s="35"/>
      <c r="G8" s="54"/>
      <c r="H8" s="35"/>
      <c r="I8" s="54"/>
      <c r="J8" s="115"/>
      <c r="K8" s="116"/>
      <c r="L8" s="115"/>
      <c r="M8" s="116"/>
      <c r="N8" s="115"/>
      <c r="O8" s="116"/>
      <c r="P8" s="115"/>
      <c r="Q8" s="116"/>
      <c r="R8" s="115"/>
      <c r="S8" s="116"/>
      <c r="T8" s="115"/>
      <c r="U8" s="116"/>
      <c r="V8" s="115"/>
      <c r="W8" s="116"/>
      <c r="X8" s="115"/>
      <c r="Y8" s="116"/>
    </row>
    <row r="9" spans="1:25" x14ac:dyDescent="0.2">
      <c r="A9" s="54" t="s">
        <v>169</v>
      </c>
      <c r="B9" s="35">
        <v>4</v>
      </c>
      <c r="C9" s="54">
        <v>4</v>
      </c>
      <c r="D9" s="35">
        <v>4</v>
      </c>
      <c r="E9" s="54">
        <v>4</v>
      </c>
      <c r="F9" s="35">
        <v>4</v>
      </c>
      <c r="G9" s="54">
        <v>6</v>
      </c>
      <c r="H9" s="35">
        <v>6</v>
      </c>
      <c r="I9" s="54">
        <v>2</v>
      </c>
      <c r="J9" s="115">
        <v>6</v>
      </c>
      <c r="K9" s="116">
        <v>4</v>
      </c>
      <c r="L9" s="115">
        <v>4</v>
      </c>
      <c r="M9" s="116">
        <v>4</v>
      </c>
      <c r="N9" s="115">
        <v>4</v>
      </c>
      <c r="O9" s="116">
        <v>6</v>
      </c>
      <c r="P9" s="115">
        <v>2</v>
      </c>
      <c r="Q9" s="116">
        <v>4</v>
      </c>
      <c r="R9" s="115">
        <v>6</v>
      </c>
      <c r="S9" s="116">
        <v>4</v>
      </c>
      <c r="T9" s="115">
        <v>4</v>
      </c>
      <c r="U9" s="116">
        <v>4</v>
      </c>
      <c r="V9" s="115">
        <v>4</v>
      </c>
      <c r="W9" s="116">
        <v>4</v>
      </c>
      <c r="X9" s="115">
        <v>2</v>
      </c>
      <c r="Y9" s="116">
        <v>4</v>
      </c>
    </row>
    <row r="10" spans="1:25" x14ac:dyDescent="0.2">
      <c r="A10" s="116" t="s">
        <v>514</v>
      </c>
      <c r="B10" s="116" t="s">
        <v>186</v>
      </c>
      <c r="C10" s="116" t="s">
        <v>186</v>
      </c>
      <c r="D10" s="116" t="s">
        <v>186</v>
      </c>
      <c r="E10" s="116" t="s">
        <v>186</v>
      </c>
      <c r="F10" s="116" t="s">
        <v>186</v>
      </c>
      <c r="G10" s="116" t="s">
        <v>186</v>
      </c>
      <c r="H10" s="116" t="s">
        <v>186</v>
      </c>
      <c r="I10" s="116" t="s">
        <v>218</v>
      </c>
      <c r="J10" s="116" t="s">
        <v>186</v>
      </c>
      <c r="K10" s="116" t="s">
        <v>186</v>
      </c>
      <c r="L10" s="116" t="s">
        <v>218</v>
      </c>
      <c r="M10" s="116" t="s">
        <v>218</v>
      </c>
      <c r="N10" s="116" t="s">
        <v>186</v>
      </c>
      <c r="O10" s="116" t="s">
        <v>186</v>
      </c>
      <c r="P10" s="116" t="s">
        <v>218</v>
      </c>
      <c r="Q10" s="116" t="s">
        <v>186</v>
      </c>
      <c r="R10" s="116" t="s">
        <v>186</v>
      </c>
      <c r="S10" s="116" t="s">
        <v>186</v>
      </c>
      <c r="T10" s="116" t="s">
        <v>218</v>
      </c>
      <c r="U10" s="116" t="s">
        <v>186</v>
      </c>
      <c r="V10" s="116" t="s">
        <v>186</v>
      </c>
      <c r="W10" s="116" t="s">
        <v>186</v>
      </c>
      <c r="X10" s="116" t="s">
        <v>218</v>
      </c>
      <c r="Y10" s="116" t="s">
        <v>186</v>
      </c>
    </row>
    <row r="11" spans="1:25" x14ac:dyDescent="0.2">
      <c r="A11" s="116" t="s">
        <v>370</v>
      </c>
      <c r="B11" s="116">
        <v>30</v>
      </c>
      <c r="C11" s="116">
        <v>30</v>
      </c>
      <c r="D11" s="116">
        <v>30</v>
      </c>
      <c r="E11" s="116">
        <v>30</v>
      </c>
      <c r="F11" s="116">
        <v>30</v>
      </c>
      <c r="G11" s="116">
        <v>30</v>
      </c>
      <c r="H11" s="116">
        <v>30</v>
      </c>
      <c r="I11" s="116">
        <v>30</v>
      </c>
      <c r="J11" s="116">
        <v>20</v>
      </c>
      <c r="K11" s="116">
        <v>30</v>
      </c>
      <c r="L11" s="116">
        <v>20</v>
      </c>
      <c r="M11" s="116">
        <v>20</v>
      </c>
      <c r="N11" s="116">
        <v>30</v>
      </c>
      <c r="O11" s="116">
        <v>30</v>
      </c>
      <c r="P11" s="116">
        <v>20</v>
      </c>
      <c r="Q11" s="116">
        <v>30</v>
      </c>
      <c r="R11" s="116">
        <v>30</v>
      </c>
      <c r="S11" s="116">
        <v>30</v>
      </c>
      <c r="T11" s="116">
        <v>20</v>
      </c>
      <c r="U11" s="116">
        <v>30</v>
      </c>
      <c r="V11" s="116">
        <v>30</v>
      </c>
      <c r="W11" s="116">
        <v>30</v>
      </c>
      <c r="X11" s="116">
        <v>20</v>
      </c>
      <c r="Y11" s="116">
        <v>30</v>
      </c>
    </row>
    <row r="12" spans="1:25" ht="15" x14ac:dyDescent="0.25">
      <c r="B12" t="s">
        <v>515</v>
      </c>
      <c r="C12" t="s">
        <v>519</v>
      </c>
      <c r="D12" t="s">
        <v>521</v>
      </c>
      <c r="E12" t="s">
        <v>525</v>
      </c>
      <c r="F12" t="s">
        <v>525</v>
      </c>
      <c r="G12" t="s">
        <v>528</v>
      </c>
      <c r="H12" t="s">
        <v>532</v>
      </c>
      <c r="I12" t="s">
        <v>536</v>
      </c>
      <c r="J12" t="s">
        <v>540</v>
      </c>
      <c r="K12" t="s">
        <v>437</v>
      </c>
      <c r="L12" t="s">
        <v>445</v>
      </c>
      <c r="M12" t="s">
        <v>445</v>
      </c>
      <c r="N12" t="s">
        <v>451</v>
      </c>
      <c r="O12" t="s">
        <v>456</v>
      </c>
      <c r="P12" t="s">
        <v>460</v>
      </c>
      <c r="Q12" t="s">
        <v>542</v>
      </c>
      <c r="R12" t="s">
        <v>546</v>
      </c>
      <c r="S12" t="s">
        <v>553</v>
      </c>
      <c r="T12" t="s">
        <v>558</v>
      </c>
      <c r="U12" t="s">
        <v>565</v>
      </c>
      <c r="V12" t="s">
        <v>569</v>
      </c>
      <c r="W12" t="s">
        <v>573</v>
      </c>
      <c r="X12" t="s">
        <v>577</v>
      </c>
      <c r="Y12" t="s">
        <v>582</v>
      </c>
    </row>
    <row r="13" spans="1:25" ht="15" x14ac:dyDescent="0.25">
      <c r="B13" t="s">
        <v>516</v>
      </c>
      <c r="C13" t="s">
        <v>520</v>
      </c>
      <c r="D13" t="s">
        <v>522</v>
      </c>
      <c r="E13" t="s">
        <v>526</v>
      </c>
      <c r="F13" t="s">
        <v>526</v>
      </c>
      <c r="G13" t="s">
        <v>529</v>
      </c>
      <c r="H13" t="s">
        <v>533</v>
      </c>
      <c r="I13" t="s">
        <v>537</v>
      </c>
      <c r="J13" t="s">
        <v>432</v>
      </c>
      <c r="K13" t="s">
        <v>438</v>
      </c>
      <c r="L13" t="s">
        <v>446</v>
      </c>
      <c r="M13" t="s">
        <v>446</v>
      </c>
      <c r="N13" t="s">
        <v>452</v>
      </c>
      <c r="O13" t="s">
        <v>457</v>
      </c>
      <c r="P13" t="s">
        <v>461</v>
      </c>
      <c r="Q13" t="s">
        <v>543</v>
      </c>
      <c r="R13" t="s">
        <v>547</v>
      </c>
      <c r="S13" t="s">
        <v>554</v>
      </c>
      <c r="T13" t="s">
        <v>559</v>
      </c>
      <c r="U13" t="s">
        <v>566</v>
      </c>
      <c r="V13" t="s">
        <v>570</v>
      </c>
      <c r="W13" t="s">
        <v>574</v>
      </c>
      <c r="X13" t="s">
        <v>578</v>
      </c>
      <c r="Y13" t="s">
        <v>583</v>
      </c>
    </row>
    <row r="14" spans="1:25" ht="15" x14ac:dyDescent="0.25">
      <c r="B14" t="s">
        <v>517</v>
      </c>
      <c r="D14" t="s">
        <v>523</v>
      </c>
      <c r="E14" t="s">
        <v>527</v>
      </c>
      <c r="F14" t="s">
        <v>527</v>
      </c>
      <c r="G14" t="s">
        <v>530</v>
      </c>
      <c r="H14" t="s">
        <v>534</v>
      </c>
      <c r="I14" t="s">
        <v>538</v>
      </c>
      <c r="J14" t="s">
        <v>433</v>
      </c>
      <c r="K14" t="s">
        <v>439</v>
      </c>
      <c r="L14" t="s">
        <v>447</v>
      </c>
      <c r="M14" t="s">
        <v>447</v>
      </c>
      <c r="N14" t="s">
        <v>453</v>
      </c>
      <c r="O14" t="s">
        <v>458</v>
      </c>
      <c r="P14" t="s">
        <v>462</v>
      </c>
      <c r="Q14" t="s">
        <v>544</v>
      </c>
      <c r="R14" t="s">
        <v>548</v>
      </c>
      <c r="S14" t="s">
        <v>555</v>
      </c>
      <c r="T14" t="s">
        <v>560</v>
      </c>
      <c r="U14" t="s">
        <v>567</v>
      </c>
      <c r="V14" t="s">
        <v>571</v>
      </c>
      <c r="W14" t="s">
        <v>575</v>
      </c>
      <c r="X14" t="s">
        <v>579</v>
      </c>
      <c r="Y14" t="s">
        <v>584</v>
      </c>
    </row>
    <row r="15" spans="1:25" ht="15" x14ac:dyDescent="0.25">
      <c r="B15" t="s">
        <v>518</v>
      </c>
      <c r="D15" t="s">
        <v>524</v>
      </c>
      <c r="G15" t="s">
        <v>531</v>
      </c>
      <c r="H15" t="s">
        <v>535</v>
      </c>
      <c r="I15" t="s">
        <v>539</v>
      </c>
      <c r="J15" t="s">
        <v>434</v>
      </c>
      <c r="K15" t="s">
        <v>440</v>
      </c>
      <c r="L15" t="s">
        <v>448</v>
      </c>
      <c r="M15" t="s">
        <v>448</v>
      </c>
      <c r="N15" t="s">
        <v>454</v>
      </c>
      <c r="O15" t="s">
        <v>459</v>
      </c>
      <c r="Q15" t="s">
        <v>545</v>
      </c>
      <c r="R15" t="s">
        <v>549</v>
      </c>
      <c r="S15" t="s">
        <v>556</v>
      </c>
      <c r="T15" t="s">
        <v>561</v>
      </c>
      <c r="U15" t="s">
        <v>568</v>
      </c>
      <c r="V15" t="s">
        <v>572</v>
      </c>
      <c r="W15" t="s">
        <v>576</v>
      </c>
      <c r="X15" t="s">
        <v>580</v>
      </c>
      <c r="Y15" t="s">
        <v>585</v>
      </c>
    </row>
    <row r="16" spans="1:25" ht="15" x14ac:dyDescent="0.25">
      <c r="J16" t="s">
        <v>435</v>
      </c>
      <c r="L16" t="s">
        <v>541</v>
      </c>
      <c r="M16" t="s">
        <v>541</v>
      </c>
      <c r="R16" t="s">
        <v>550</v>
      </c>
      <c r="S16" t="s">
        <v>557</v>
      </c>
      <c r="T16" t="s">
        <v>562</v>
      </c>
      <c r="X16" t="s">
        <v>581</v>
      </c>
      <c r="Y16" t="s">
        <v>586</v>
      </c>
    </row>
    <row r="17" spans="18:20" ht="15" x14ac:dyDescent="0.25">
      <c r="R17" t="s">
        <v>551</v>
      </c>
      <c r="T17" t="s">
        <v>563</v>
      </c>
    </row>
    <row r="18" spans="18:20" ht="15" x14ac:dyDescent="0.25">
      <c r="R18" t="s">
        <v>552</v>
      </c>
      <c r="T18" t="s">
        <v>564</v>
      </c>
    </row>
    <row r="71" ht="12.75" customHeight="1" x14ac:dyDescent="0.2"/>
  </sheetData>
  <sheetProtection algorithmName="SHA-512" hashValue="q9xegQDETaUQsOCB7aCpcSjufM5YAVteWiIJsxRyGXx69QVlXREpCAmBTDL8TWaXsAKIfkGeIuWJeN0BCZUrXg==" saltValue="kl4HbxzXZq4A7KBCo1X07g==" spinCount="100000" sheet="1" objects="1" scenarios="1" selectLockedCells="1" selectUnlockedCells="1"/>
  <customSheetViews>
    <customSheetView guid="{2C8F1B9A-382E-4931-8877-AAEA129AEDFB}">
      <pane ySplit="1" topLeftCell="A2" activePane="bottomLeft" state="frozen"/>
      <selection pane="bottomLeft" activeCell="R12" sqref="R12"/>
      <pageMargins left="0.7" right="0.7" top="0.75" bottom="0.75" header="0.3" footer="0.3"/>
      <pageSetup orientation="portrait" horizontalDpi="4294967293" verticalDpi="4294967293" r:id="rId1"/>
    </customSheetView>
  </customSheetViews>
  <pageMargins left="0.7" right="0.7" top="0.75" bottom="0.75" header="0.3" footer="0.3"/>
  <pageSetup orientation="portrait" horizontalDpi="4294967293" verticalDpi="4294967293"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SPLASH</vt:lpstr>
      <vt:lpstr>CHARACTER SHEET</vt:lpstr>
      <vt:lpstr>CHA Advancement Tables</vt:lpstr>
      <vt:lpstr>Armor Upgrades</vt:lpstr>
      <vt:lpstr>ARMOR</vt:lpstr>
      <vt:lpstr>ITEMS</vt:lpstr>
      <vt:lpstr>Weapons</vt:lpstr>
      <vt:lpstr>FEAT DATA</vt:lpstr>
      <vt:lpstr>RACIAL ERATA</vt:lpstr>
      <vt:lpstr>THEME ERRATA</vt:lpstr>
      <vt:lpstr>CLASS ERRATA</vt:lpstr>
      <vt:lpstr>Pick Lists</vt:lpstr>
      <vt:lpstr>THEME ERRATA Chart</vt:lpstr>
      <vt:lpstr>Racial Errata Chart</vt:lpstr>
      <vt:lpstr>ARMOR!ARMOR</vt:lpstr>
      <vt:lpstr>Weapons!basic___adv_melee_wpns</vt:lpstr>
      <vt:lpstr>'CHA Advancement Tables'!CLASS_ADVANCEMENT</vt:lpstr>
      <vt:lpstr>'FEAT DATA'!new_6_1</vt:lpstr>
      <vt:lpstr>ARMOR!POWER_ARMOR</vt:lpstr>
      <vt:lpstr>'CHARACTER SHEET'!Print_Area</vt:lpstr>
      <vt:lpstr>ITEMS!TECHITEMS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 at Home</dc:creator>
  <cp:lastModifiedBy>W. Robert Reed III</cp:lastModifiedBy>
  <cp:lastPrinted>2017-09-11T16:31:03Z</cp:lastPrinted>
  <dcterms:created xsi:type="dcterms:W3CDTF">2017-08-30T00:36:28Z</dcterms:created>
  <dcterms:modified xsi:type="dcterms:W3CDTF">2017-09-11T23:50:06Z</dcterms:modified>
</cp:coreProperties>
</file>